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03"/>
  <workbookPr codeName="ThisWorkbook"/>
  <mc:AlternateContent xmlns:mc="http://schemas.openxmlformats.org/markup-compatibility/2006">
    <mc:Choice Requires="x15">
      <x15ac:absPath xmlns:x15ac="http://schemas.microsoft.com/office/spreadsheetml/2010/11/ac" url="https://zonmw-my.sharepoint.com/personal/giesen_zonmw_nl/Documents/"/>
    </mc:Choice>
  </mc:AlternateContent>
  <xr:revisionPtr revIDLastSave="133" documentId="8_{4EF9E6D4-DCC4-482E-AD46-77D4F1405E0E}" xr6:coauthVersionLast="47" xr6:coauthVersionMax="47" xr10:uidLastSave="{D964AD23-0675-47D9-B96A-EC18EC42237D}"/>
  <bookViews>
    <workbookView xWindow="-108" yWindow="-108" windowWidth="23256" windowHeight="12456" tabRatio="898" activeTab="4" xr2:uid="{00000000-000D-0000-FFFF-FFFF00000000}"/>
  </bookViews>
  <sheets>
    <sheet name="Uitleg - Instructies" sheetId="2" r:id="rId1"/>
    <sheet name="Stap 1 Voorblad" sheetId="1" r:id="rId2"/>
    <sheet name="Stap 2 Basisvragen" sheetId="4" r:id="rId3"/>
    <sheet name="Stap 3 Inclusiebijdrage" sheetId="7" r:id="rId4"/>
    <sheet name="Takenspecificatie" sheetId="15" r:id="rId5"/>
    <sheet name="Stap 4 Begroting" sheetId="8" r:id="rId6"/>
    <sheet name="Kaders + uitleg normen" sheetId="13" state="hidden" r:id="rId7"/>
    <sheet name="Uurtarief RM" sheetId="16" state="hidden" r:id="rId8"/>
    <sheet name="hulpsheets" sheetId="9" state="hidden" r:id="rId9"/>
  </sheets>
  <externalReferences>
    <externalReference r:id="rId10"/>
  </externalReferences>
  <definedNames>
    <definedName name="_xlnm.Print_Area" localSheetId="1">'Stap 1 Voorblad'!$A$1:$X$13</definedName>
    <definedName name="_xlnm.Print_Area" localSheetId="2">'Stap 2 Basisvragen'!$A$1:$F$32</definedName>
    <definedName name="_xlnm.Print_Area" localSheetId="0">'Uitleg - Instructies'!$A$1:$Y$24</definedName>
    <definedName name="Costs">hulpsheets!$J$1:$J$9</definedName>
    <definedName name="NFU">hulpsheets!$C$1:$C$6</definedName>
    <definedName name="organisation">[1]Budget!#REF!</definedName>
    <definedName name="Overig">hulpsheets!$E$1:$E$2</definedName>
    <definedName name="Ruling">hulpsheets!$A$1:$A$3</definedName>
    <definedName name="Tabel_NFU">hulpsheets!$H$14:$N$110</definedName>
    <definedName name="Tabel_VSNU">hulpsheets!$A$14:$F$110</definedName>
    <definedName name="Type_organisation">hulpsheets!$H$1:$H$4</definedName>
    <definedName name="VSNU">hulpsheets!$D$1:$D$5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6" l="1"/>
  <c r="B12" i="16"/>
  <c r="D9" i="7"/>
  <c r="D10" i="8"/>
  <c r="F38" i="7"/>
  <c r="F32" i="7"/>
  <c r="C29" i="8"/>
  <c r="D29" i="8" s="1"/>
  <c r="C10" i="8"/>
  <c r="B29" i="4"/>
  <c r="D32" i="7"/>
  <c r="D6" i="7"/>
  <c r="D7" i="7"/>
  <c r="H11" i="8"/>
  <c r="D22" i="7" l="1"/>
  <c r="F22" i="7" s="1"/>
  <c r="B12" i="4"/>
  <c r="C63" i="8"/>
  <c r="D63" i="8" s="1"/>
  <c r="D25" i="4"/>
  <c r="B25" i="4" l="1"/>
  <c r="H7" i="8"/>
  <c r="K7" i="8" s="1"/>
  <c r="H8" i="8"/>
  <c r="K8" i="8" s="1"/>
  <c r="L8" i="8" s="1"/>
  <c r="H9" i="8"/>
  <c r="K9" i="8" s="1"/>
  <c r="L9" i="8" s="1"/>
  <c r="H10" i="8"/>
  <c r="K10" i="8" s="1"/>
  <c r="K11" i="8"/>
  <c r="L11" i="8" s="1"/>
  <c r="H12" i="8"/>
  <c r="K12" i="8" s="1"/>
  <c r="N12" i="8" s="1"/>
  <c r="L12" i="8"/>
  <c r="H13" i="8"/>
  <c r="K13" i="8" s="1"/>
  <c r="N13" i="8" s="1"/>
  <c r="L13" i="8"/>
  <c r="H14" i="8"/>
  <c r="K14" i="8" s="1"/>
  <c r="N14" i="8" s="1"/>
  <c r="L14" i="8"/>
  <c r="H15" i="8"/>
  <c r="K15" i="8" s="1"/>
  <c r="N15" i="8" s="1"/>
  <c r="L15" i="8"/>
  <c r="H16" i="8"/>
  <c r="K16" i="8" s="1"/>
  <c r="N16" i="8" s="1"/>
  <c r="L16" i="8"/>
  <c r="H17" i="8"/>
  <c r="K17" i="8" s="1"/>
  <c r="N17" i="8" s="1"/>
  <c r="L17" i="8"/>
  <c r="H18" i="8"/>
  <c r="K18" i="8" s="1"/>
  <c r="N18" i="8" s="1"/>
  <c r="L18" i="8"/>
  <c r="H19" i="8"/>
  <c r="K19" i="8" s="1"/>
  <c r="N19" i="8" s="1"/>
  <c r="L19" i="8"/>
  <c r="H20" i="8"/>
  <c r="K20" i="8" s="1"/>
  <c r="N20" i="8" s="1"/>
  <c r="L20" i="8"/>
  <c r="D38" i="7"/>
  <c r="D24" i="7"/>
  <c r="F25" i="7" s="1"/>
  <c r="L7" i="8" l="1"/>
  <c r="N7" i="8" s="1"/>
  <c r="N8" i="8"/>
  <c r="N11" i="8"/>
  <c r="L10" i="8"/>
  <c r="N10" i="8" s="1"/>
  <c r="N9" i="8"/>
  <c r="D8" i="7"/>
  <c r="F40" i="7"/>
  <c r="F45" i="7" s="1"/>
  <c r="F46" i="7" l="1"/>
  <c r="E33" i="8" s="1"/>
  <c r="F44" i="7"/>
  <c r="N21" i="8"/>
  <c r="C67" i="8"/>
  <c r="F26" i="8" l="1"/>
  <c r="F67" i="8" s="1"/>
  <c r="C41" i="8"/>
  <c r="D41" i="8" s="1"/>
  <c r="C42" i="8"/>
  <c r="F35" i="8"/>
  <c r="B14" i="4"/>
  <c r="D14" i="4" s="1"/>
  <c r="C45" i="8"/>
  <c r="D45" i="8" s="1"/>
  <c r="B27" i="4"/>
  <c r="F64" i="8"/>
  <c r="F48" i="8"/>
  <c r="C68" i="8"/>
  <c r="F71" i="8" l="1"/>
  <c r="C70" i="8"/>
  <c r="B11" i="4"/>
  <c r="B10" i="4"/>
  <c r="C71" i="8" l="1"/>
  <c r="C66" i="8" l="1"/>
  <c r="F70" i="8"/>
  <c r="F66" i="8" l="1"/>
  <c r="C69" i="8"/>
  <c r="C46" i="8" l="1"/>
  <c r="D46" i="8" s="1"/>
  <c r="F69" i="8" l="1"/>
  <c r="F68" i="8" l="1"/>
  <c r="F72" i="8" l="1"/>
  <c r="C11" i="1" s="1"/>
  <c r="B7" i="4" a="1"/>
  <c r="B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<sst xmlns="http://schemas.openxmlformats.org/spreadsheetml/2006/main" count="480" uniqueCount="345">
  <si>
    <t>Uitleg en instructies bij het invullen van dit Formulier begroting ZE&amp;GG zorgevaluaties</t>
  </si>
  <si>
    <t>Doel van het formulier</t>
  </si>
  <si>
    <t xml:space="preserve">Dit formulier heeft als doel om tot een reële begroting te komen voor uw specifieke zorgevaluatie. Dit formulier vormt de basis voor het gesprek met ZE&amp;GG om tot een passende begroting te komen. Dat gesprek maakt deel uit van het co-creatie proces om tot een goede zorgevaluatie te komen.  </t>
  </si>
  <si>
    <t xml:space="preserve">Om er voor te zorgen dat er voldoende financiële middelen zijn om deze zorgevaluatie uit te voeren, is een zorgvuldig opgestelde begroting van belang. Daarnaast is het essentieel om verschillende mensen en afdelingen binnen uw instelling te betrekken en/of te laten accorderen. Dit formulier helpt hier zo goed als mogelijk bij. We adviseren daarom de volgende invulinstructies te volgen:  </t>
  </si>
  <si>
    <t xml:space="preserve">Invulinstructies: </t>
  </si>
  <si>
    <t xml:space="preserve">Plan voldoende tijd in om dit formulier in te vullen. Het kan soms enige tijd kosten om dit formulier intern te laten accorderen. Daarnaast vergen er een aantal onderdelen in dit formulier inhoudelijke afstemming met bijvoorbeeld de afdeling zorgadministratie, financiën &amp; control, bestuur etc. Let op; alleen bij posten waarbij BTW-vrijstelling van kracht is, is het opvoeren van BTW niet verplicht.    </t>
  </si>
  <si>
    <t xml:space="preserve">Hou onderstaande volgorde aan voor het invullen van de werkbladen i.v.m. onderlinge afhankelijkheden. Sommige vragen verschijnen alleen wanneer ze o.b.v. een andere vraag of in een ander werkblad relevant blijken. </t>
  </si>
  <si>
    <t>Indien er in dit formulier wordt verwezen naar een offerte en/of een urenspecificatie, dient deze te worden aangeleverd als bijlage bij dit formulier.</t>
  </si>
  <si>
    <t>Alle cellen zonder kleur bevatten basisteksten.</t>
  </si>
  <si>
    <t>Alle cellen in geel moeten worden ingevuld.</t>
  </si>
  <si>
    <t>Alle cellen in grijs worden automatisch ingevuld.</t>
  </si>
  <si>
    <t>Alle posten met een * zijn verplicht.</t>
  </si>
  <si>
    <t>1.</t>
  </si>
  <si>
    <t>Start met het werkblad "Stap 1 Voorblad" voor algemene gegevens.</t>
  </si>
  <si>
    <t>2.</t>
  </si>
  <si>
    <t xml:space="preserve">Ga verder met het werkblad "Stap 2 Basisvragen". Een aantal van de zaken die hier worden ingevuld, rekenen door of vertalen door naar het werkblad "Stap 4 Begroting". </t>
  </si>
  <si>
    <t>3.</t>
  </si>
  <si>
    <t>Vul het werkblad "Stap 3 Inclusiebijdrage" in om de inclusiebijdrage te berekenen.</t>
  </si>
  <si>
    <t>4.</t>
  </si>
  <si>
    <t>Gebruik het blad "Takenspecificatie" om taakverdeling tussen betrokken partijen weer te geven en gebruik dit als basis voor het opvragen van offertes.</t>
  </si>
  <si>
    <t>5.</t>
  </si>
  <si>
    <t>Vul vervolgens "Stap 4 Begroting" in.</t>
  </si>
  <si>
    <t>6.</t>
  </si>
  <si>
    <t>Bespreek de inhoud van het ingevulde formulier met ZE&amp;GG.</t>
  </si>
  <si>
    <t xml:space="preserve">Formulier Begroting ZE&amp;GG Zorgevaluaties </t>
  </si>
  <si>
    <t>Versienummer (in te vullen door ZE&amp;GG)</t>
  </si>
  <si>
    <t>versie 3 (1 augustus 2025)</t>
  </si>
  <si>
    <t>Datum opstellen formulier begroting</t>
  </si>
  <si>
    <t>Project naam</t>
  </si>
  <si>
    <t>Naam Hoofdaanvrager</t>
  </si>
  <si>
    <t>Penvoerder / Bestuurlijk verantwoordelijke organisatie</t>
  </si>
  <si>
    <t>Totaal aangevraagd:</t>
  </si>
  <si>
    <t>Basisvragen</t>
  </si>
  <si>
    <t>Antwoorden</t>
  </si>
  <si>
    <t>Toelichting</t>
  </si>
  <si>
    <t>Additionele informatie</t>
  </si>
  <si>
    <t>hulplijst invoer keuzemenu</t>
  </si>
  <si>
    <t>1. Is de/uw begroting opgesteld in samenwerking met de controller van de "verrichter"/het verrichtend centrum?</t>
  </si>
  <si>
    <t xml:space="preserve">Het is verplicht om de begroting op te stellen in samenwerking met de controller. </t>
  </si>
  <si>
    <t>Ja</t>
  </si>
  <si>
    <t>2. Is uw studie WMO plichtig?</t>
  </si>
  <si>
    <t>METC bellen bij twijfel.</t>
  </si>
  <si>
    <t xml:space="preserve">https://www.ccmo.nl/onderzoekers/wet-en-regelgeving-voor-medisch-wetenschappelijk-onderzoek/uw-onderzoek-wmo-plichtig-of-niet </t>
  </si>
  <si>
    <t xml:space="preserve"> </t>
  </si>
  <si>
    <t>Nee</t>
  </si>
  <si>
    <t>Verwaarloosbaar</t>
  </si>
  <si>
    <t>3. Wat is de risicoclassificatie van uw studie?</t>
  </si>
  <si>
    <t>METC bellen bij twijfel. Indien twijfel graag voor beide scenarios offertes opvragen. De hoogste offerte wordt opgevoerd. Indien verwaarloosbaar risico dient men gebruik te maken van de Veldnorm Zorgevaluatie</t>
  </si>
  <si>
    <t>https://zorgevaluatiegepastgebruik.nl/wat-we-doen/evalueren/veldnorm/veldnorm-toetsing-en-kwaliteitsborging-zorgevaluaties-v3-dd-1/index.html</t>
  </si>
  <si>
    <t>Verwaarloosbaar + geneesmiddel</t>
  </si>
  <si>
    <t>4. Is er sprake van onderzoek met geneesmiddel?</t>
  </si>
  <si>
    <t>Verwaarloosbaar + Medical Device</t>
  </si>
  <si>
    <t xml:space="preserve">  </t>
  </si>
  <si>
    <t>Matig</t>
  </si>
  <si>
    <t>5. Is er sprake van onderzoek met medische hulpmiddelen / medical device?</t>
  </si>
  <si>
    <t>Raadpleeg de CCMO voor toelichting op medical devices.</t>
  </si>
  <si>
    <t xml:space="preserve">https://www.ccmo.nl/onderzoekers/klinisch-onderzoek-naar-medische-hulpmiddelen/wet-en-regelgeving-richtsnoeren-en-standaarden-voor-onderzoek-medische-hulpmiddelen/wat-is-een-medisch-hulpmiddel </t>
  </si>
  <si>
    <t>Tijdpad zorgevaluatie</t>
  </si>
  <si>
    <t>6. Wat is de totale geplande looptijd in maanden van de zorgevaluatie?</t>
  </si>
  <si>
    <t>De totale looptijd bepaalt de duur van de aanstellling van het personeel.</t>
  </si>
  <si>
    <t>7. Hoeveel maanden is gepland  voor de inclusiefase?</t>
  </si>
  <si>
    <t>De duur van de inclusie en follow-up fase is mede bepalend voor de hoeveelheid monitoring.</t>
  </si>
  <si>
    <t>8. Hoeveel maanden is gepland voor de follow-up fase?</t>
  </si>
  <si>
    <t>Overige gegevens</t>
  </si>
  <si>
    <t>9. Wat is het beoogde aantal deelnemende centra?</t>
  </si>
  <si>
    <t>In Nederland</t>
  </si>
  <si>
    <t>10. Wat is het beoogde aantal deelnemende patiënten?</t>
  </si>
  <si>
    <t>11. Vallen alle studiehandelingen in deze zorgevaluatie onder verzekerde/vergoede zorg?</t>
  </si>
  <si>
    <t>Controleer bij de zorgadministratie of DBC adviseur van de verrichter hoe dit zit en vraag eventueel na bij de zorgverzekeraar.</t>
  </si>
  <si>
    <t>Let op (voorbeeld): bij standaard 3 echo's maar 5 echo's in de zorgevaluatie moeten er 2 echo's begroot worden. Controleer dit ook bij de deelnemende centra.</t>
  </si>
  <si>
    <t>12. Is er een verschil tussen de onderzoeksarmen in eventuele kosten die onder het eigen risico van de deelnemer vallen?</t>
  </si>
  <si>
    <t>13. Is een KEA en/of HTA noodzakelijk?</t>
  </si>
  <si>
    <t>Dit wordt tijdens co-creatie vastgesteld</t>
  </si>
  <si>
    <t>Inclusiebijdrage</t>
  </si>
  <si>
    <t>Rekentool inclusiebijdrage. Aan de uitkomsten van deze rekenhulp kunnen geen rechten worden ontleend.</t>
  </si>
  <si>
    <t>Post</t>
  </si>
  <si>
    <t>Aantal</t>
  </si>
  <si>
    <t>Eenheid</t>
  </si>
  <si>
    <t>Resultaat</t>
  </si>
  <si>
    <t>Aantal deelnemende patiënten (inclusies)</t>
  </si>
  <si>
    <t>Aantal deelnemende centra</t>
  </si>
  <si>
    <t>Gemiddeld aantal inclusies per centrum</t>
  </si>
  <si>
    <t>Duur</t>
  </si>
  <si>
    <t>Totale duur inclusiefase + follow up</t>
  </si>
  <si>
    <t xml:space="preserve">Maanden </t>
  </si>
  <si>
    <t>Kosten per centrum</t>
  </si>
  <si>
    <t>Tijdsinvestering in administratie en monitoring (uur)</t>
  </si>
  <si>
    <t>Opzetten ISF/invullen delegation en authorization log/Site Start Checklist (SSC)</t>
  </si>
  <si>
    <t>Uur</t>
  </si>
  <si>
    <t>Trainen lokaal personeel door researchmedewerker (RM)</t>
  </si>
  <si>
    <t xml:space="preserve">Het betreft hier de tijd die de RM besteedt aan deze training. </t>
  </si>
  <si>
    <t>Lokale toestemming en deelnameovereenkomst zorgevaluaties (CTA)</t>
  </si>
  <si>
    <t>Organisatie opstart (bv regelen opstartpraatje en posters ophangen)</t>
  </si>
  <si>
    <t>Afspraken maken met andere afdelingen/apotheek/laboratorium</t>
  </si>
  <si>
    <t>Jaarlijkse administratie (amendementen/bijhouden ISF/PIF aanpassen)</t>
  </si>
  <si>
    <t>Uur per jaar</t>
  </si>
  <si>
    <t>Tijd voor monitoring in totaal</t>
  </si>
  <si>
    <t xml:space="preserve">De risicoclassificatie bepaalt hoe vaak monitoring plaatsvindt. Per visite kan 3 uur worden gerekend voor de researchmedewerker. </t>
  </si>
  <si>
    <t xml:space="preserve">Close out checklist </t>
  </si>
  <si>
    <t xml:space="preserve">Subtotaal </t>
  </si>
  <si>
    <t>uur x € 56 =</t>
  </si>
  <si>
    <t>Totale vaste kosten per centrum (euro)</t>
  </si>
  <si>
    <t xml:space="preserve">Aanvullende inclusiebijdrage voor de eerste … inclusies </t>
  </si>
  <si>
    <t>Vul in over welk aantal inclusies u de hierboven berekende vergoeding voor vaste kosten wilt verdelen.</t>
  </si>
  <si>
    <t>Kosten per inclusie</t>
  </si>
  <si>
    <t>Tijd screenen patienten op in- eligibility criteria per inclusie</t>
  </si>
  <si>
    <t>Tijd counseling per patiënt</t>
  </si>
  <si>
    <t>Aantal te counselen patienten per inclusie</t>
  </si>
  <si>
    <t>Patiënten</t>
  </si>
  <si>
    <t>Subtotaal</t>
  </si>
  <si>
    <t>uur x € 56,- =</t>
  </si>
  <si>
    <t>Randomiseren en organisatie gelote behandeling</t>
  </si>
  <si>
    <t xml:space="preserve">Uur  </t>
  </si>
  <si>
    <t>Follow-up visites voor de studie</t>
  </si>
  <si>
    <t>Vul totale tijd in voor alle FU visites van de studie</t>
  </si>
  <si>
    <t>Invullen eCRF totaal (baseline en alle follow-up metingen)</t>
  </si>
  <si>
    <t>Versturen vragenlijsten/reminders</t>
  </si>
  <si>
    <t>Inclusiebijdrage voor de eerste aantal inclusies per centrum</t>
  </si>
  <si>
    <t>Inclusiebijdrage voor overige inclusies</t>
  </si>
  <si>
    <t>Totale inclusiebijdrage gehele project</t>
  </si>
  <si>
    <t xml:space="preserve">Takenspecificatie </t>
  </si>
  <si>
    <r>
      <rPr>
        <b/>
        <sz val="11"/>
        <color rgb="FF000052"/>
        <rFont val="Calibri"/>
        <scheme val="minor"/>
      </rPr>
      <t>Instructie</t>
    </r>
    <r>
      <rPr>
        <sz val="11"/>
        <color rgb="FF000052"/>
        <rFont val="Calibri"/>
        <scheme val="minor"/>
      </rPr>
      <t>: Samen met de begrotingstool vormt deze takenspecificatie de basis voor de indiening van de begroting door de projectgroep bij ZonMw. De takenspecificatie vult u samen in met de Adviseur zorgevaluatie na de 2de co-creatie bijeenkomst</t>
    </r>
  </si>
  <si>
    <r>
      <t xml:space="preserve">Doel: </t>
    </r>
    <r>
      <rPr>
        <sz val="11"/>
        <color rgb="FF000052"/>
        <rFont val="Calibri"/>
        <scheme val="minor"/>
      </rPr>
      <t>Om taken en verantwoordelijkheden tijdens de de uitvoer van de studie inzichtelijk te maken t.b.v. het opstellen van een realistische en haalbare begroting voor uw project</t>
    </r>
  </si>
  <si>
    <t>Rollen bij het invullen van de takenspecificatie</t>
  </si>
  <si>
    <t>Projectgroep:</t>
  </si>
  <si>
    <t>Extern:</t>
  </si>
  <si>
    <t xml:space="preserve">x Verantwoordelijke/coördinator </t>
  </si>
  <si>
    <t>PL:</t>
  </si>
  <si>
    <t>Projectleider </t>
  </si>
  <si>
    <t>RP:</t>
  </si>
  <si>
    <t>Researchpersoneel in de deelnemende ziekenhuizen </t>
  </si>
  <si>
    <t xml:space="preserve">x Betrokkenen </t>
  </si>
  <si>
    <t>AO:</t>
  </si>
  <si>
    <t>PhD kandidaat / arts-onderzoeker </t>
  </si>
  <si>
    <t>DO:</t>
  </si>
  <si>
    <t>Database ontwikkelaar </t>
  </si>
  <si>
    <t xml:space="preserve">* Offerte verplicht </t>
  </si>
  <si>
    <t>MT:</t>
  </si>
  <si>
    <t>Methodoloog / statisticus </t>
  </si>
  <si>
    <t>MO:</t>
  </si>
  <si>
    <t>Monitor </t>
  </si>
  <si>
    <r>
      <t xml:space="preserve"># </t>
    </r>
    <r>
      <rPr>
        <b/>
        <sz val="10"/>
        <color rgb="FF26355B"/>
        <rFont val="Calibri"/>
        <scheme val="minor"/>
      </rPr>
      <t>Indien KEA/HTA/BIA analyse noodzakelijk wordt geacht en de omvang ervan wordt vastgesteld tijdens de co-creatie</t>
    </r>
  </si>
  <si>
    <t>Anders:</t>
  </si>
  <si>
    <t>KEA/HTA:</t>
  </si>
  <si>
    <t>KEA/HTA Specialist</t>
  </si>
  <si>
    <t>Projectgroep</t>
  </si>
  <si>
    <t>Extern</t>
  </si>
  <si>
    <t>Fase zorgevaluatie</t>
  </si>
  <si>
    <t>Opmerkingen</t>
  </si>
  <si>
    <t>PL</t>
  </si>
  <si>
    <t>AO </t>
  </si>
  <si>
    <t>MT </t>
  </si>
  <si>
    <t>RP </t>
  </si>
  <si>
    <t>DO </t>
  </si>
  <si>
    <t>MO</t>
  </si>
  <si>
    <t>KEA/HTA</t>
  </si>
  <si>
    <t>Opstellen datamanagementplan + kerngegevens</t>
  </si>
  <si>
    <t>x</t>
  </si>
  <si>
    <t xml:space="preserve">x </t>
  </si>
  <si>
    <t>Uitwerken indieningsdossier Toetsende commissie </t>
  </si>
  <si>
    <t xml:space="preserve">Protocol uitwerken </t>
  </si>
  <si>
    <r>
      <t>x</t>
    </r>
    <r>
      <rPr>
        <sz val="10"/>
        <color rgb="FF26355B"/>
        <rFont val="Calibri"/>
        <scheme val="minor"/>
      </rPr>
      <t> </t>
    </r>
  </si>
  <si>
    <t xml:space="preserve">Protocol reviewen </t>
  </si>
  <si>
    <t>Opstellen PIF en ptn materiaal</t>
  </si>
  <si>
    <t>In samenwerking met patientorganisatie</t>
  </si>
  <si>
    <t>PIF en ptn materiaal reviewen</t>
  </si>
  <si>
    <t>Database ontwikkeling* </t>
  </si>
  <si>
    <r>
      <t>Opstellen database specificaties (inclusief randomisatie en vragenlijsten)</t>
    </r>
    <r>
      <rPr>
        <b/>
        <sz val="10"/>
        <color rgb="FF26355B"/>
        <rFont val="Calibri"/>
        <scheme val="minor"/>
      </rPr>
      <t> </t>
    </r>
  </si>
  <si>
    <r>
      <t>x</t>
    </r>
    <r>
      <rPr>
        <sz val="10"/>
        <color rgb="FFDD9A34"/>
        <rFont val="Calibri"/>
        <scheme val="minor"/>
      </rPr>
      <t> </t>
    </r>
  </si>
  <si>
    <t>Specificeren data validation checks (data validation plan)</t>
  </si>
  <si>
    <t>Database bouwen </t>
  </si>
  <si>
    <t>Inbouwen datavalidatie checks</t>
  </si>
  <si>
    <t>Testen database (user acceptance test) </t>
  </si>
  <si>
    <t>Beoordeling testexport </t>
  </si>
  <si>
    <t>User &amp; permission management database</t>
  </si>
  <si>
    <t>Uitvoer studieprotocol </t>
  </si>
  <si>
    <r>
      <t>Includeren ptn</t>
    </r>
    <r>
      <rPr>
        <b/>
        <sz val="10"/>
        <color rgb="FF26355B"/>
        <rFont val="Calibri"/>
        <scheme val="minor"/>
      </rPr>
      <t> </t>
    </r>
  </si>
  <si>
    <r>
      <t>Follow-up geïncludeerde ptn</t>
    </r>
    <r>
      <rPr>
        <b/>
        <sz val="10"/>
        <color theme="3"/>
        <rFont val="Calibri"/>
        <scheme val="minor"/>
      </rPr>
      <t> </t>
    </r>
  </si>
  <si>
    <r>
      <t>Data-invoer</t>
    </r>
    <r>
      <rPr>
        <b/>
        <sz val="10"/>
        <color theme="3"/>
        <rFont val="Calibri"/>
        <scheme val="minor"/>
      </rPr>
      <t> </t>
    </r>
  </si>
  <si>
    <r>
      <t>Data cleaning</t>
    </r>
    <r>
      <rPr>
        <b/>
        <sz val="10"/>
        <color rgb="FF26355B"/>
        <rFont val="Calibri"/>
        <scheme val="minor"/>
      </rPr>
      <t> </t>
    </r>
  </si>
  <si>
    <t>SAE's melden</t>
  </si>
  <si>
    <r>
      <t>Opstellen Statistisch Analyse Plan</t>
    </r>
    <r>
      <rPr>
        <b/>
        <sz val="10"/>
        <color theme="3"/>
        <rFont val="Calibri"/>
        <scheme val="minor"/>
      </rPr>
      <t> </t>
    </r>
  </si>
  <si>
    <t>Ondersteuning methodologische vraagstukken</t>
  </si>
  <si>
    <t>Interim analyse</t>
  </si>
  <si>
    <t>Door een onafhankelijke methodoloog</t>
  </si>
  <si>
    <t>Monitoring* </t>
  </si>
  <si>
    <t>Opstellen monitorplan</t>
  </si>
  <si>
    <t>Opstart deelnemend centrum</t>
  </si>
  <si>
    <t>Monitorvisites onsite of remote + rapportages</t>
  </si>
  <si>
    <t>Controleren informed consent</t>
  </si>
  <si>
    <t>Source data verification</t>
  </si>
  <si>
    <t xml:space="preserve">Close out (op afstand) </t>
  </si>
  <si>
    <r>
      <t>Analyse</t>
    </r>
    <r>
      <rPr>
        <b/>
        <sz val="10"/>
        <color rgb="FFD13438"/>
        <rFont val="Calibri"/>
        <scheme val="minor"/>
      </rPr>
      <t> </t>
    </r>
  </si>
  <si>
    <t>Data analyse</t>
  </si>
  <si>
    <r>
      <t>x</t>
    </r>
    <r>
      <rPr>
        <sz val="10"/>
        <color rgb="FF000052"/>
        <rFont val="Calibri"/>
        <scheme val="minor"/>
      </rPr>
      <t> </t>
    </r>
  </si>
  <si>
    <r>
      <t>KEA/BIA analyse</t>
    </r>
    <r>
      <rPr>
        <vertAlign val="superscript"/>
        <sz val="10"/>
        <color rgb="FF26355B"/>
        <rFont val="Calibri"/>
        <scheme val="minor"/>
      </rPr>
      <t>#</t>
    </r>
  </si>
  <si>
    <t>Afronding</t>
  </si>
  <si>
    <t>Database lock</t>
  </si>
  <si>
    <t>Data archiveren volgens DMP (FAIR)</t>
  </si>
  <si>
    <t>Begroting</t>
  </si>
  <si>
    <t>1.a Personeelskosten projectgroep: salaris</t>
  </si>
  <si>
    <t>Functie / Naam</t>
  </si>
  <si>
    <t>NFU / VSNU deelnemer / overig personeel</t>
  </si>
  <si>
    <t>Functie/Schaal</t>
  </si>
  <si>
    <t>Maanden</t>
  </si>
  <si>
    <t>Bruto salaris - gebaseerd op tabel / 1 FTE</t>
  </si>
  <si>
    <t>Bruto maandelijks salaris (enkel voor overig personeel)</t>
  </si>
  <si>
    <t>% fte (voor het project)</t>
  </si>
  <si>
    <t>Salariskosten</t>
  </si>
  <si>
    <t>Bruto salaris, 40% opslag (enkel voor overig personeel)</t>
  </si>
  <si>
    <t>Overhead % (enkel voor overig personeel)</t>
  </si>
  <si>
    <t>Totaal</t>
  </si>
  <si>
    <t>*</t>
  </si>
  <si>
    <t>(Arts) onderzoeker</t>
  </si>
  <si>
    <t>Uitgangspunt is 1 FTE voor de totale duur van het project. Bij een multidisciplinair project kan van een tweede discipline nog 1 FTE worden toegevoegd. Bij het bepalen van het aantal FTE dient men tabblad "takenspecificatie" in acht te nemen.</t>
  </si>
  <si>
    <t>Projectleider (postdoc)</t>
  </si>
  <si>
    <t>Uitgangspunt is 0,1 FTE voor de totale duur van het project. Bij het bepalen van het aantal FTE dient men tabblad "takenspecificatie" in acht te nemen. Bij een multidisciplinair project kan van een tweede discipline nog 0,1 FTE worden toegevoegd. 
Het is essentieel dat de projectleider voor de begrote uren wordt uitgeroosterd van andere (klinische) werkzaamheden.</t>
  </si>
  <si>
    <t>Methodoloog</t>
  </si>
  <si>
    <t>O.b.v. offerte (urenspecificatie) waarbij tabblad "takenspecificatie" in acht wordt genomen - Selecteer in cel E10 'overig'. 
O.b.v. CAO salarisschaal - selecteer in cel E10 'VSNU' of 'NFU'.</t>
  </si>
  <si>
    <t>Nader te bepalen</t>
  </si>
  <si>
    <t>1.b Personeelskosten projectgroep: andere posten</t>
  </si>
  <si>
    <t>Kosten</t>
  </si>
  <si>
    <t>Congreskosten / Benchfee voor promovendus</t>
  </si>
  <si>
    <r>
      <rPr>
        <sz val="11"/>
        <color rgb="FF000000"/>
        <rFont val="Calibri"/>
      </rPr>
      <t xml:space="preserve">Maximaal €5000 voor academische centra (Benchfee). Maximaal €2000 voor niet academische centra.
</t>
    </r>
    <r>
      <rPr>
        <b/>
        <sz val="11"/>
        <color rgb="FF000000"/>
        <rFont val="Calibri"/>
      </rPr>
      <t>Link benchfee</t>
    </r>
    <r>
      <rPr>
        <sz val="11"/>
        <color rgb="FF000000"/>
        <rFont val="Calibri"/>
      </rPr>
      <t>:</t>
    </r>
    <r>
      <rPr>
        <u/>
        <sz val="11"/>
        <color rgb="FF0563C1"/>
        <rFont val="Calibri"/>
      </rPr>
      <t xml:space="preserve"> https://www.zonmw.nl/nl/wat-dien-ik#section-151567</t>
    </r>
  </si>
  <si>
    <r>
      <rPr>
        <b/>
        <sz val="11"/>
        <color rgb="FF000000"/>
        <rFont val="Calibri"/>
      </rPr>
      <t>Link niet academische centra:</t>
    </r>
    <r>
      <rPr>
        <u/>
        <sz val="11"/>
        <color rgb="FF0563C1"/>
        <rFont val="Calibri"/>
      </rPr>
      <t xml:space="preserve"> https://www.zonmw.nl/sites/zonmw/files/2023-02/Voorwaarden_overige_instellingen.pdf </t>
    </r>
  </si>
  <si>
    <t>Studiegerelateerde reiskosten</t>
  </si>
  <si>
    <t>Reiskosten die gemaakt worden voor het bezoeken van deelnemende centra, bijvoorbeeld als er scholing nodig is. Norm is €0,28 * 100 KM (per enkele reis) * aantal deelnemende centra * aantal bezoeken per deelnemend centrum.</t>
  </si>
  <si>
    <t>1.c Personeelskosten extern</t>
  </si>
  <si>
    <t>Databaseontwikkelaar</t>
  </si>
  <si>
    <t>O.b.v. offerte (urenspecificatie) incl. uurtarief, waarbij tabblad "takenspecificatie" in acht wordt genomen</t>
  </si>
  <si>
    <r>
      <rPr>
        <sz val="11"/>
        <color rgb="FFFFFFFF"/>
        <rFont val="Consolas"/>
      </rPr>
      <t xml:space="preserve">O.b.v. offerte (urenspecificatie incl. uurtarief) waarbij tabblad takenspecificatie in acht wordt genomen. 
1) Bij monitoring volgens Veldnorm Toetsing en Kwaliteitsborging WMO-plichtige Zorgevaluaties dient men zich aan de norm van </t>
    </r>
    <r>
      <rPr>
        <b/>
        <sz val="11"/>
        <color rgb="FFFFFFFF"/>
        <rFont val="Consolas"/>
      </rPr>
      <t xml:space="preserve">14 uur per on-site visite </t>
    </r>
    <r>
      <rPr>
        <sz val="11"/>
        <color rgb="FFFFFFFF"/>
        <rFont val="Consolas"/>
      </rPr>
      <t xml:space="preserve">en </t>
    </r>
    <r>
      <rPr>
        <b/>
        <sz val="11"/>
        <color rgb="FFFFFFFF"/>
        <rFont val="Consolas"/>
      </rPr>
      <t xml:space="preserve">3 uur per remote visite </t>
    </r>
    <r>
      <rPr>
        <sz val="11"/>
        <color rgb="FFFFFFFF"/>
        <rFont val="Consolas"/>
      </rPr>
      <t>te houden. 
2) Indien er twijfel is over de risicoclassificatie dient men twee offertes op te vragen, waarvan de hoogste opgevoerd wordt.</t>
    </r>
  </si>
  <si>
    <t>Contractmanager</t>
  </si>
  <si>
    <t>Indien ZE&amp;GG; geen begroting nodig.</t>
  </si>
  <si>
    <t>Adviseur zorgevaluatie</t>
  </si>
  <si>
    <t>Patiëntvertegenwoordiging</t>
  </si>
  <si>
    <r>
      <rPr>
        <sz val="11"/>
        <color rgb="FF000000"/>
        <rFont val="Calibri"/>
      </rPr>
      <t xml:space="preserve">Norm voor kosten patiëntenparticipatie tijdens uitvoering van het onderzoek is €107/u. Beslaat de posten voor : 
1) tijd en onkosten patiëntvertegenwoordiger(s), Onderbouwing o.b.v. Participatiematrix. 
2) uitvoeringskosten voor extra focusgroepen, vragenlijsten en zaalhuur.   
3) begeleiding/training van patiëntvertegenwoordigers en projectgroep. 
</t>
    </r>
    <r>
      <rPr>
        <i/>
        <sz val="11"/>
        <color rgb="FF000000"/>
        <rFont val="Calibri"/>
      </rPr>
      <t>NB. vergoeding van patiëntenvertegenwoordigers hangt samen met o.a. intensiteit, kennis en ervaring van de inbrenger.</t>
    </r>
  </si>
  <si>
    <t>Wordt berekend in Stap 3 Inclusiebijdrage</t>
  </si>
  <si>
    <t>Aanstelling DSMB</t>
  </si>
  <si>
    <t>Geen personeelskosten, wel onkostenvergoeding.</t>
  </si>
  <si>
    <t>1.d Materieel</t>
  </si>
  <si>
    <t>App</t>
  </si>
  <si>
    <t>O.b.v. offerte. Volgens AVG wetgeving en NFU richtlijn. Indien de app valt onder de MDR: let op kosten CE markering.</t>
  </si>
  <si>
    <t>Animatie / counselingsvideo</t>
  </si>
  <si>
    <t>O.b.v. offerte.</t>
  </si>
  <si>
    <t>Vertaler</t>
  </si>
  <si>
    <t>ICT toepassingen</t>
  </si>
  <si>
    <t>O.b.v. offerte. Denk hierbij aan licenties vragenlijsten, randomisatiesoftware, databasesoftware, zakkaartjes app, E-learnings, PROMs</t>
  </si>
  <si>
    <t>Medisch gebonden apparatuur</t>
  </si>
  <si>
    <t>Goede onderbouwing/uitleg van het gebruik tijdens de zorgevaluatie. Uitgangspunt is het opvoeren van de afschrijving of huurkosten van medisch gebonden apparatuur.</t>
  </si>
  <si>
    <t>Drukkosten</t>
  </si>
  <si>
    <t>Denk hierbij aan flyers, posters en zakkaartjes t.b.v. informatievoorziening aan en werving van patiënten. Drukkosten van proefschriften valt onder 'benchfee' (zie 1b personeelskosten projectgroep: andere posten).</t>
  </si>
  <si>
    <t>Laboratorium</t>
  </si>
  <si>
    <t>O.b.v. offerte. Denk hierbij aan opstartkosten laboratorium, kosten weefselafname of biobank, aanschaf benodigdheden, transport.</t>
  </si>
  <si>
    <t>1.e Algemeen en overig</t>
  </si>
  <si>
    <t>Indiening METC / CCMO en amendementen</t>
  </si>
  <si>
    <t>https://www.ccmo.nl/metcs/erkende-metcs</t>
  </si>
  <si>
    <t>Indiening lokale goedkeuring/afstemming overeenkomst deelname</t>
  </si>
  <si>
    <t>Tijd die onderzoekspersoneel hieraan besteedt, zit verwerkt in de inclusiebijdrage. Dit gaat om additionele kosten die een juridische afdeling of wetenschapsbureau rekenen.</t>
  </si>
  <si>
    <t>Proefpersonenverzekering</t>
  </si>
  <si>
    <t>Indien geen vrijstelling van proefpersonenverzekering kan worden afgegeven (Veldnorm), kunnen kosten hier worden opgevoerd. Vraag kosten op bij verrichter.</t>
  </si>
  <si>
    <t>Archivering en dataopslag</t>
  </si>
  <si>
    <t>Vraag kosten op bij verrichter.</t>
  </si>
  <si>
    <t>Open access</t>
  </si>
  <si>
    <t>Instructies open access voor aanvragers (zonmw.nl)</t>
  </si>
  <si>
    <t>Reiskosten deelnemers</t>
  </si>
  <si>
    <r>
      <rPr>
        <sz val="11"/>
        <color rgb="FF000000"/>
        <rFont val="Calibri"/>
      </rPr>
      <t xml:space="preserve">Mogelijk bij </t>
    </r>
    <r>
      <rPr>
        <b/>
        <sz val="11"/>
        <color rgb="FF000000"/>
        <rFont val="Calibri"/>
      </rPr>
      <t>extra</t>
    </r>
    <r>
      <rPr>
        <sz val="11"/>
        <color rgb="FF000000"/>
        <rFont val="Calibri"/>
      </rPr>
      <t xml:space="preserve"> follow up en/of contactmomenten in het kader van het onderzoek (buiten standaard zorg). Norm: 0,28 ct per km.</t>
    </r>
  </si>
  <si>
    <t>Accountantskosten</t>
  </si>
  <si>
    <t>Tot een maximum van € 3.500.
Niet mogelijk voor UMC's.</t>
  </si>
  <si>
    <t>Totaal aangevraagde bedragen</t>
  </si>
  <si>
    <t>Totale aanvraag zorgevaluatie</t>
  </si>
  <si>
    <t>Vertaling</t>
  </si>
  <si>
    <t>Beëdigde vertaling niet nodig, wel terugvertaling vooral vanwege medische termen en, nuance, verschillen in termen tussen talen.
Dus: van orgineel NL naar vertaling in X, en van die vertaling weer naar NL; door verschillende personen.
 Backtranslation (terugvertaling)
Grofweg kost vertalen 20ct per woord, maar is afhankelijk van de taal. Engels kan vaak al voor 10-12ct, maar Zweeds zal 23-25ct zijn. Voor Talen als Arabisch, Turks en Pools zal het ongeveer 16-18ct zijn. Exclusief terugvertaling.
Voor tarief terugvertaling kan onderhandeld worden en zal vaak niet zo hoog zijn als eerste tarief; packagedeal. 
Volume en inhoud maken wel uit. Medische teksten vragen andere kennis en vaardigheden van vertaler. Qua volume; kortere teksten zullen een hoger tarief hebben.
Al met al zal bijvoorbeeld voor een PIF a 3500 woorden (inclusief IC), met terugvertaling naar en van het Arabisch ongeveer 1250 EUR gerekend moeten worden.</t>
  </si>
  <si>
    <t>Accountantskosten tot een maximum van € 3.500 mogen bij projecten van € 125.000 of meer opgenomen worden in de begroting. Door de wijziging van de Algemene subsidiebepalingen ZonMw per 1 april 2022 moet er na afronding van een project van € 125.000 of meer naast de financiële eindverantwoording ook een controleverklaring van een accountant aangeleverd worden. Universiteiten en universitair medische centra mogen accountantskosten niet opnemen in de begroting. Met deze instellingen zijn aparte afspraken gemaakt over de vereiste accountantsverklaring. Neem hiervoor contact op met uw financiële afdeling.</t>
  </si>
  <si>
    <t>BTW</t>
  </si>
  <si>
    <t>Standpunt ZonMw: Kosten van derden zijn incl. BTW. Kosten van deelnemende zorgaanbieders binnen een consortium mogen überhaupt niet worden opgegeven in de subsidieaanvraag.</t>
  </si>
  <si>
    <t>Research personeel</t>
  </si>
  <si>
    <t>Research personeel wordt bekostigd door de inclusiebijdrage (stap 3) en hoeft hier niet te worden opgevoerd.</t>
  </si>
  <si>
    <t>Uurtarief researchpersoneel</t>
  </si>
  <si>
    <t>In 2024/2025 geïndexeerd op €56/u. o.b.v. zie tabblad uurtarief</t>
  </si>
  <si>
    <t>Benchfee / congreskosten</t>
  </si>
  <si>
    <t>Verschil tussen academisch en niet academisch https://www.zonmw.nl/sites/zonmw/files/2023-02/Voorwaarden_overige_instellingen.pdf en https://www.zonmw.nl/nl/wat-dien-ik#section-151567</t>
  </si>
  <si>
    <t>Norm Monitoring Veldnorm</t>
  </si>
  <si>
    <t xml:space="preserve">Bij laagrisico is monitoring op afstand reëel. Bij geneesmiddel + medical device studies 1x per looptijd. </t>
  </si>
  <si>
    <t>Uurtarief patiëntparticipatie</t>
  </si>
  <si>
    <t>Uurtarief van €107/u bepaald door de patiëntenfederatie. Eerder hanteerde we een richtbedrag van €25.000,-, maar dit werd te vaak zonder onderbouwing opgevoerd.</t>
  </si>
  <si>
    <t>Max. FTE projectleider</t>
  </si>
  <si>
    <t>Nu op 0,1 FTE  o.b.v. inschatting reële tijdsbesteding PI bij projecten</t>
  </si>
  <si>
    <t>Reiskosten projectgroep</t>
  </si>
  <si>
    <t xml:space="preserve">Norm €0,28 x 100km (enkele reis) x aantal centra x aantal bezoeken. Dit is gebaseerd op de reiskostenvergoeding van de nederlandse overheid en een geschatte gemiddelde afstand van 100km </t>
  </si>
  <si>
    <t>Reiskosten patiënten</t>
  </si>
  <si>
    <t>Norm €0,28/km. zie boven</t>
  </si>
  <si>
    <t>Afspraken omtrent overhead</t>
  </si>
  <si>
    <t>Andere partijen, zoals een trialbureau, mogen ook geen overheadkosten opvoeren als zij gebruik maken van een uurtarief. Dus:
Of men maakt gebruik van de VSNU/NFU tabellen;
Of men maakt gebruik van een (COA) uurloon met overhead;
Of men maakt gebruik van een all-in uurtarief.</t>
  </si>
  <si>
    <t>Takenspecificatie</t>
  </si>
  <si>
    <t>Vul in met projectleider volgens legenda op het werkblad. Zorg nadien dat deze gelockt wordt óf dat deze ingevulde versie als los document opgeslagen wordt voordat deze gedeeld wordt met de PL</t>
  </si>
  <si>
    <t xml:space="preserve">Overzicht uurtarieven researchmedewerkers </t>
  </si>
  <si>
    <t xml:space="preserve">Aangeleverd door VieCuri en Amsterdam umc </t>
  </si>
  <si>
    <t>uurtarief</t>
  </si>
  <si>
    <t>type medewerker en schaal indien bekend</t>
  </si>
  <si>
    <t>coordinator Amsterdam UMC</t>
  </si>
  <si>
    <t xml:space="preserve">Zorgevaluatie research VPk FWG 55-5 </t>
  </si>
  <si>
    <t>Trial vpk FWG 50-6</t>
  </si>
  <si>
    <t>2x</t>
  </si>
  <si>
    <t>Trial vpk FWG 55-6</t>
  </si>
  <si>
    <t>3 x</t>
  </si>
  <si>
    <t>Adviseur vpk FWG 55-6</t>
  </si>
  <si>
    <t>verpleegkundig specialist FWG 60-7</t>
  </si>
  <si>
    <t>Trial verpleegkundige FWG 60-7</t>
  </si>
  <si>
    <t xml:space="preserve">Verpleegkundig onderzoeker </t>
  </si>
  <si>
    <t>gemiddelde</t>
  </si>
  <si>
    <t xml:space="preserve">Door het gemiddelde te nemen van de variëteit aan uurtarieven die er worden gebruikt in de praktijk houden we rekening met deze variëteit in de praktijk. </t>
  </si>
  <si>
    <t>Een nieuw uurtarief van € 56,-  t.o.v. het huidige uurtarief van € 51,-</t>
  </si>
  <si>
    <t>NFU</t>
  </si>
  <si>
    <t>Promovendus</t>
  </si>
  <si>
    <t>Salarisaanvraag</t>
  </si>
  <si>
    <t>Belangengroep</t>
  </si>
  <si>
    <t>Implementatie</t>
  </si>
  <si>
    <t>VSNU</t>
  </si>
  <si>
    <t>PostDoc</t>
  </si>
  <si>
    <t>Sr.wet. Medewerker</t>
  </si>
  <si>
    <t>Gemeentelijke Gezondheidsdienst</t>
  </si>
  <si>
    <t>Open Access publicatie</t>
  </si>
  <si>
    <t>Overig</t>
  </si>
  <si>
    <t>NWP-MBO</t>
  </si>
  <si>
    <t>Geestelijke gezondheidszorg</t>
  </si>
  <si>
    <t>FAIRness</t>
  </si>
  <si>
    <t>NWP-HBO</t>
  </si>
  <si>
    <t>Hoger Beroepsonderwijs (HBO)</t>
  </si>
  <si>
    <t>Gegevensbeheer</t>
  </si>
  <si>
    <t>NWP-Academisch</t>
  </si>
  <si>
    <t>Middelbaar Beroepsonderwijs (MBO)</t>
  </si>
  <si>
    <t>Standardisatie (SNOMED, LOINC, etc.)</t>
  </si>
  <si>
    <t>Overheidsinstelling</t>
  </si>
  <si>
    <t>Benchfee</t>
  </si>
  <si>
    <t>Overig bedrijf</t>
  </si>
  <si>
    <t xml:space="preserve">Uitbesteding </t>
  </si>
  <si>
    <t>Overige onderzoeksorganisatie</t>
  </si>
  <si>
    <t>Advies</t>
  </si>
  <si>
    <t>Universitair Medisch Centrum</t>
  </si>
  <si>
    <t>Overig, graag (onderaan) nader toelichten</t>
  </si>
  <si>
    <t>Universiteit</t>
  </si>
  <si>
    <t>Ziekenhuis</t>
  </si>
  <si>
    <t>Tabel 01/7/2024</t>
  </si>
  <si>
    <t>Tabel 01/07/2025</t>
  </si>
  <si>
    <t>Aantal maanden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</si>
</sst>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 #,##0;&quot;€&quot;\ \-#,##0"/>
    <numFmt numFmtId="44" formatCode="_ &quot;€&quot;\ * #,##0.00_ ;_ &quot;€&quot;\ * \-#,##0.00_ ;_ &quot;€&quot;\ * &quot;-&quot;??_ ;_ @_ "/>
    <numFmt numFmtId="43" formatCode="_ * #,##0.00_ ;_ * \-#,##0.00_ ;_ * &quot;-&quot;??_ ;_ @_ "/>
    <numFmt numFmtId="164" formatCode="_ * #,##0_ ;_ * \-#,##0_ ;_ * &quot;-&quot;??_ ;_ @_ "/>
    <numFmt numFmtId="165" formatCode="_ [$€-2]\ * #,##0.00_ ;_ [$€-2]\ * \-#,##0.00_ ;_ [$€-2]\ * &quot;-&quot;??_ ;_ @_ "/>
    <numFmt numFmtId="166" formatCode="0.0"/>
    <numFmt numFmtId="167" formatCode="#,##0.00_ ;\-#,##0.00\ "/>
  </numFmts>
  <fonts count="68">
    <font>
      <sz val="11"/>
      <color theme="1"/>
      <name val="Calibri"/>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b/>
      <sz val="14"/>
      <color theme="1"/>
      <name val="Calibri"/>
      <family val="2"/>
      <scheme val="minor"/>
    </font>
    <font>
      <sz val="11"/>
      <color rgb="FFFF0000"/>
      <name val="Calibri"/>
      <family val="2"/>
      <scheme val="minor"/>
    </font>
    <font>
      <sz val="26"/>
      <color theme="1"/>
      <name val="Calibri"/>
      <family val="2"/>
      <scheme val="minor"/>
    </font>
    <font>
      <b/>
      <sz val="10"/>
      <color theme="1"/>
      <name val="Calibri"/>
      <family val="2"/>
      <scheme val="minor"/>
    </font>
    <font>
      <sz val="10"/>
      <name val="Calibri"/>
      <family val="2"/>
      <scheme val="minor"/>
    </font>
    <font>
      <sz val="10"/>
      <color theme="1"/>
      <name val="Calibri"/>
      <family val="2"/>
      <scheme val="minor"/>
    </font>
    <font>
      <sz val="11"/>
      <color theme="1"/>
      <name val="Calibri"/>
      <family val="2"/>
      <scheme val="minor"/>
    </font>
    <font>
      <sz val="11"/>
      <color theme="0"/>
      <name val="Calibri"/>
      <family val="2"/>
      <scheme val="minor"/>
    </font>
    <font>
      <u/>
      <sz val="11"/>
      <color theme="1"/>
      <name val="Calibri"/>
      <family val="2"/>
      <scheme val="minor"/>
    </font>
    <font>
      <b/>
      <sz val="12"/>
      <color theme="1"/>
      <name val="Calibri"/>
      <family val="2"/>
      <scheme val="minor"/>
    </font>
    <font>
      <u/>
      <sz val="11"/>
      <color theme="10"/>
      <name val="Calibri"/>
      <family val="2"/>
      <scheme val="minor"/>
    </font>
    <font>
      <sz val="11"/>
      <color theme="5" tint="-0.249977111117893"/>
      <name val="Calibri"/>
      <family val="2"/>
      <scheme val="minor"/>
    </font>
    <font>
      <sz val="11"/>
      <name val="Calibri"/>
      <family val="2"/>
      <scheme val="minor"/>
    </font>
    <font>
      <sz val="12"/>
      <name val="Calibri"/>
      <family val="2"/>
      <scheme val="minor"/>
    </font>
    <font>
      <b/>
      <sz val="10"/>
      <color theme="1"/>
      <name val="Arial"/>
      <family val="2"/>
    </font>
    <font>
      <sz val="11"/>
      <color theme="1"/>
      <name val="Calibri"/>
      <family val="2"/>
      <scheme val="minor"/>
    </font>
    <font>
      <b/>
      <u/>
      <sz val="10"/>
      <name val="Arial"/>
      <family val="2"/>
    </font>
    <font>
      <u/>
      <sz val="10"/>
      <color theme="10"/>
      <name val="Arial"/>
      <family val="2"/>
    </font>
    <font>
      <b/>
      <u val="singleAccounting"/>
      <sz val="11"/>
      <color theme="1"/>
      <name val="Calibri"/>
      <family val="2"/>
      <scheme val="minor"/>
    </font>
    <font>
      <sz val="11"/>
      <color theme="1"/>
      <name val="Calibri"/>
      <family val="2"/>
      <scheme val="minor"/>
    </font>
    <font>
      <b/>
      <sz val="11"/>
      <color theme="0"/>
      <name val="Calibri"/>
      <family val="2"/>
      <scheme val="minor"/>
    </font>
    <font>
      <b/>
      <sz val="11"/>
      <color theme="8" tint="-0.249977111117893"/>
      <name val="Calibri"/>
      <family val="2"/>
      <scheme val="minor"/>
    </font>
    <font>
      <u/>
      <sz val="11"/>
      <color rgb="FF0563C1"/>
      <name val="Calibri"/>
      <family val="2"/>
      <scheme val="minor"/>
    </font>
    <font>
      <b/>
      <u/>
      <sz val="11"/>
      <color theme="1"/>
      <name val="Calibri"/>
      <family val="2"/>
      <scheme val="minor"/>
    </font>
    <font>
      <u val="singleAccounting"/>
      <sz val="11"/>
      <color theme="1"/>
      <name val="Calibri"/>
      <family val="2"/>
      <scheme val="minor"/>
    </font>
    <font>
      <sz val="11"/>
      <color rgb="FF000000"/>
      <name val="Calibri"/>
    </font>
    <font>
      <b/>
      <sz val="11"/>
      <color rgb="FF000000"/>
      <name val="Calibri"/>
    </font>
    <font>
      <sz val="11"/>
      <color rgb="FFFF0000"/>
      <name val="Calibri"/>
      <scheme val="minor"/>
    </font>
    <font>
      <i/>
      <sz val="11"/>
      <color rgb="FF000000"/>
      <name val="Calibri"/>
    </font>
    <font>
      <sz val="11"/>
      <color rgb="FF000000"/>
      <name val="Calibri"/>
      <scheme val="minor"/>
    </font>
    <font>
      <u/>
      <sz val="11"/>
      <color rgb="FF0563C1"/>
      <name val="Calibri"/>
    </font>
    <font>
      <u/>
      <sz val="11"/>
      <color theme="10"/>
      <name val="Calibri"/>
    </font>
    <font>
      <sz val="11"/>
      <color rgb="FFFFFFFF"/>
      <name val="Consolas"/>
    </font>
    <font>
      <b/>
      <sz val="11"/>
      <color rgb="FFFFFFFF"/>
      <name val="Consolas"/>
    </font>
    <font>
      <sz val="10"/>
      <color rgb="FF242424"/>
      <name val="Times New Roman"/>
      <charset val="1"/>
    </font>
    <font>
      <sz val="11"/>
      <color rgb="FF1F497D"/>
      <name val="Calibri"/>
      <family val="2"/>
    </font>
    <font>
      <sz val="11"/>
      <color rgb="FF242424"/>
      <name val="Calibri"/>
      <scheme val="minor"/>
    </font>
    <font>
      <b/>
      <sz val="12"/>
      <color theme="3"/>
      <name val="Calibri"/>
      <scheme val="minor"/>
    </font>
    <font>
      <b/>
      <sz val="11"/>
      <color rgb="FF26355B"/>
      <name val="Calibri"/>
      <scheme val="minor"/>
    </font>
    <font>
      <sz val="11"/>
      <color rgb="FF000052"/>
      <name val="Calibri"/>
      <scheme val="minor"/>
    </font>
    <font>
      <b/>
      <sz val="11"/>
      <color rgb="FF000052"/>
      <name val="Calibri"/>
      <scheme val="minor"/>
    </font>
    <font>
      <b/>
      <sz val="10"/>
      <color rgb="FF000052"/>
      <name val="Calibri"/>
      <scheme val="minor"/>
    </font>
    <font>
      <sz val="10"/>
      <color rgb="FF000052"/>
      <name val="Calibri"/>
      <scheme val="minor"/>
    </font>
    <font>
      <u/>
      <sz val="10"/>
      <color rgb="FF000052"/>
      <name val="Calibri"/>
      <scheme val="minor"/>
    </font>
    <font>
      <b/>
      <sz val="10"/>
      <color rgb="FFDD9A34"/>
      <name val="Calibri"/>
      <scheme val="minor"/>
    </font>
    <font>
      <b/>
      <sz val="10"/>
      <color rgb="FF26355B"/>
      <name val="Calibri"/>
      <scheme val="minor"/>
    </font>
    <font>
      <b/>
      <i/>
      <vertAlign val="superscript"/>
      <sz val="10"/>
      <color rgb="FF26355B"/>
      <name val="Calibri"/>
      <scheme val="minor"/>
    </font>
    <font>
      <b/>
      <sz val="11"/>
      <color theme="3"/>
      <name val="Calibri"/>
      <scheme val="minor"/>
    </font>
    <font>
      <sz val="11"/>
      <color theme="3"/>
      <name val="Calibri"/>
      <scheme val="minor"/>
    </font>
    <font>
      <b/>
      <sz val="11"/>
      <color theme="0"/>
      <name val="Calibri"/>
      <scheme val="minor"/>
    </font>
    <font>
      <b/>
      <sz val="10"/>
      <color theme="3"/>
      <name val="Calibri"/>
      <scheme val="minor"/>
    </font>
    <font>
      <sz val="10"/>
      <color rgb="FFFF0000"/>
      <name val="Calibri"/>
      <scheme val="minor"/>
    </font>
    <font>
      <sz val="10"/>
      <color rgb="FF26355B"/>
      <name val="Calibri"/>
      <scheme val="minor"/>
    </font>
    <font>
      <sz val="10"/>
      <color theme="3"/>
      <name val="Calibri"/>
      <scheme val="minor"/>
    </font>
    <font>
      <sz val="10"/>
      <color rgb="FFDD9A34"/>
      <name val="Calibri"/>
      <scheme val="minor"/>
    </font>
    <font>
      <b/>
      <u/>
      <sz val="10"/>
      <color rgb="FFD13438"/>
      <name val="Calibri"/>
      <scheme val="minor"/>
    </font>
    <font>
      <b/>
      <sz val="10"/>
      <color rgb="FFD13438"/>
      <name val="Calibri"/>
      <scheme val="minor"/>
    </font>
    <font>
      <vertAlign val="superscript"/>
      <sz val="10"/>
      <color rgb="FF26355B"/>
      <name val="Calibri"/>
      <scheme val="minor"/>
    </font>
  </fonts>
  <fills count="14">
    <fill>
      <patternFill patternType="none"/>
    </fill>
    <fill>
      <patternFill patternType="gray125"/>
    </fill>
    <fill>
      <patternFill patternType="solid">
        <fgColor theme="7" tint="0.79998168889431442"/>
        <bgColor indexed="64"/>
      </patternFill>
    </fill>
    <fill>
      <patternFill patternType="solid">
        <fgColor theme="1" tint="0.34998626667073579"/>
        <bgColor indexed="64"/>
      </patternFill>
    </fill>
    <fill>
      <patternFill patternType="solid">
        <fgColor theme="0"/>
        <bgColor indexed="64"/>
      </patternFill>
    </fill>
    <fill>
      <patternFill patternType="solid">
        <fgColor theme="2"/>
        <bgColor indexed="64"/>
      </patternFill>
    </fill>
    <fill>
      <patternFill patternType="solid">
        <fgColor theme="1"/>
        <bgColor indexed="64"/>
      </patternFill>
    </fill>
    <fill>
      <patternFill patternType="solid">
        <fgColor theme="9" tint="0.79998168889431442"/>
        <bgColor indexed="64"/>
      </patternFill>
    </fill>
    <fill>
      <patternFill patternType="solid">
        <fgColor rgb="FFFFFFFF"/>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rgb="FFDD9A34"/>
        <bgColor indexed="64"/>
      </patternFill>
    </fill>
    <fill>
      <patternFill patternType="solid">
        <fgColor rgb="FFD9D9D9"/>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bottom/>
      <diagonal/>
    </border>
    <border>
      <left/>
      <right style="hair">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thin">
        <color rgb="FF000000"/>
      </bottom>
      <diagonal/>
    </border>
    <border>
      <left style="thin">
        <color indexed="64"/>
      </left>
      <right style="medium">
        <color rgb="FF000000"/>
      </right>
      <top style="thin">
        <color indexed="64"/>
      </top>
      <bottom style="thin">
        <color rgb="FF000000"/>
      </bottom>
      <diagonal/>
    </border>
    <border>
      <left style="medium">
        <color rgb="FF000000"/>
      </left>
      <right style="thin">
        <color indexed="64"/>
      </right>
      <top/>
      <bottom style="thin">
        <color rgb="FF000000"/>
      </bottom>
      <diagonal/>
    </border>
    <border>
      <left style="thin">
        <color indexed="64"/>
      </left>
      <right style="medium">
        <color rgb="FF000000"/>
      </right>
      <top/>
      <bottom style="thin">
        <color rgb="FF000000"/>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rgb="FF000000"/>
      </right>
      <top/>
      <bottom style="medium">
        <color rgb="FF000000"/>
      </bottom>
      <diagonal/>
    </border>
    <border>
      <left/>
      <right/>
      <top style="medium">
        <color indexed="64"/>
      </top>
      <bottom/>
      <diagonal/>
    </border>
    <border>
      <left style="thin">
        <color indexed="64"/>
      </left>
      <right style="medium">
        <color indexed="64"/>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26355B"/>
      </right>
      <top/>
      <bottom/>
      <diagonal/>
    </border>
    <border>
      <left style="medium">
        <color indexed="64"/>
      </left>
      <right style="medium">
        <color rgb="FF26355B"/>
      </right>
      <top/>
      <bottom/>
      <diagonal/>
    </border>
    <border>
      <left style="medium">
        <color rgb="FF000000"/>
      </left>
      <right/>
      <top style="medium">
        <color rgb="FF000000"/>
      </top>
      <bottom style="medium">
        <color rgb="FF000000"/>
      </bottom>
      <diagonal/>
    </border>
    <border>
      <left/>
      <right style="medium">
        <color rgb="FF26355B"/>
      </right>
      <top/>
      <bottom style="medium">
        <color rgb="FF26355B"/>
      </bottom>
      <diagonal/>
    </border>
    <border>
      <left/>
      <right style="medium">
        <color rgb="FF26355B"/>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26355B"/>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26355B"/>
      </right>
      <top/>
      <bottom style="medium">
        <color rgb="FF26355B"/>
      </bottom>
      <diagonal/>
    </border>
    <border>
      <left style="medium">
        <color indexed="64"/>
      </left>
      <right style="medium">
        <color rgb="FF26355B"/>
      </right>
      <top/>
      <bottom style="medium">
        <color rgb="FF26355B"/>
      </bottom>
      <diagonal/>
    </border>
    <border>
      <left/>
      <right style="medium">
        <color indexed="64"/>
      </right>
      <top/>
      <bottom style="medium">
        <color rgb="FF26355B"/>
      </bottom>
      <diagonal/>
    </border>
    <border>
      <left/>
      <right/>
      <top/>
      <bottom style="medium">
        <color rgb="FF26355B"/>
      </bottom>
      <diagonal/>
    </border>
    <border>
      <left style="medium">
        <color rgb="FF000000"/>
      </left>
      <right style="medium">
        <color rgb="FF000000"/>
      </right>
      <top/>
      <bottom style="medium">
        <color rgb="FF26355B"/>
      </bottom>
      <diagonal/>
    </border>
    <border>
      <left style="thin">
        <color rgb="FF000000"/>
      </left>
      <right style="medium">
        <color rgb="FF26355B"/>
      </right>
      <top/>
      <bottom/>
      <diagonal/>
    </border>
    <border>
      <left style="medium">
        <color indexed="64"/>
      </left>
      <right/>
      <top/>
      <bottom style="medium">
        <color rgb="FF26355B"/>
      </bottom>
      <diagonal/>
    </border>
    <border>
      <left style="thin">
        <color indexed="64"/>
      </left>
      <right/>
      <top/>
      <bottom style="medium">
        <color indexed="64"/>
      </bottom>
      <diagonal/>
    </border>
    <border>
      <left style="medium">
        <color rgb="FF000000"/>
      </left>
      <right style="medium">
        <color rgb="FF000000"/>
      </right>
      <top/>
      <bottom/>
      <diagonal/>
    </border>
    <border>
      <left style="thin">
        <color rgb="FF000000"/>
      </left>
      <right/>
      <top/>
      <bottom style="medium">
        <color rgb="FF26355B"/>
      </bottom>
      <diagonal/>
    </border>
    <border>
      <left style="medium">
        <color rgb="FF000000"/>
      </left>
      <right style="medium">
        <color rgb="FF000000"/>
      </right>
      <top/>
      <bottom style="medium">
        <color rgb="FF000000"/>
      </bottom>
      <diagonal/>
    </border>
  </borders>
  <cellStyleXfs count="17">
    <xf numFmtId="0" fontId="0" fillId="0" borderId="0"/>
    <xf numFmtId="0" fontId="8" fillId="0" borderId="0" applyFill="0" applyBorder="0"/>
    <xf numFmtId="44" fontId="16" fillId="0" borderId="0" applyFont="0" applyFill="0" applyBorder="0" applyAlignment="0" applyProtection="0"/>
    <xf numFmtId="0" fontId="20" fillId="0" borderId="0" applyNumberFormat="0" applyFill="0" applyBorder="0" applyAlignment="0" applyProtection="0"/>
    <xf numFmtId="0" fontId="4" fillId="0" borderId="0"/>
    <xf numFmtId="0" fontId="5" fillId="0" borderId="0"/>
    <xf numFmtId="43" fontId="4" fillId="0" borderId="0" applyFont="0" applyFill="0" applyBorder="0" applyAlignment="0" applyProtection="0"/>
    <xf numFmtId="9" fontId="25" fillId="0" borderId="0" applyFont="0" applyFill="0" applyBorder="0" applyAlignment="0" applyProtection="0"/>
    <xf numFmtId="0" fontId="3" fillId="0" borderId="0"/>
    <xf numFmtId="0" fontId="8" fillId="0" borderId="0"/>
    <xf numFmtId="43" fontId="5" fillId="0" borderId="0" applyFont="0" applyFill="0" applyBorder="0" applyAlignment="0" applyProtection="0"/>
    <xf numFmtId="43" fontId="3" fillId="0" borderId="0" applyFont="0" applyFill="0" applyBorder="0" applyAlignment="0" applyProtection="0"/>
    <xf numFmtId="0" fontId="27" fillId="0" borderId="0" applyNumberFormat="0" applyFill="0" applyBorder="0" applyAlignment="0" applyProtection="0"/>
    <xf numFmtId="0" fontId="8" fillId="0" borderId="0"/>
    <xf numFmtId="9" fontId="8" fillId="0" borderId="0" applyFont="0" applyFill="0" applyBorder="0" applyAlignment="0" applyProtection="0"/>
    <xf numFmtId="43" fontId="29" fillId="0" borderId="0" applyFont="0" applyFill="0" applyBorder="0" applyAlignment="0" applyProtection="0"/>
    <xf numFmtId="0" fontId="1" fillId="0" borderId="0"/>
  </cellStyleXfs>
  <cellXfs count="473">
    <xf numFmtId="0" fontId="0" fillId="0" borderId="0" xfId="0"/>
    <xf numFmtId="0" fontId="9" fillId="0" borderId="0" xfId="0" applyFont="1"/>
    <xf numFmtId="0" fontId="0" fillId="0" borderId="0" xfId="0" applyAlignment="1">
      <alignment wrapText="1"/>
    </xf>
    <xf numFmtId="0" fontId="7" fillId="0" borderId="0" xfId="0" applyFont="1"/>
    <xf numFmtId="0" fontId="15" fillId="0" borderId="0" xfId="0" applyFont="1"/>
    <xf numFmtId="0" fontId="11" fillId="0" borderId="0" xfId="0" applyFont="1"/>
    <xf numFmtId="0" fontId="0" fillId="0" borderId="0" xfId="0" applyAlignment="1">
      <alignment vertical="top"/>
    </xf>
    <xf numFmtId="0" fontId="6" fillId="0" borderId="0" xfId="0" applyFont="1" applyAlignment="1">
      <alignment vertical="top"/>
    </xf>
    <xf numFmtId="0" fontId="17" fillId="0" borderId="0" xfId="0" applyFont="1" applyAlignment="1">
      <alignment vertical="top"/>
    </xf>
    <xf numFmtId="0" fontId="11" fillId="3" borderId="0" xfId="0" applyFont="1" applyFill="1" applyAlignment="1">
      <alignment vertical="top"/>
    </xf>
    <xf numFmtId="0" fontId="0" fillId="0" borderId="0" xfId="0" applyAlignment="1">
      <alignment horizontal="center" wrapText="1"/>
    </xf>
    <xf numFmtId="44" fontId="0" fillId="0" borderId="0" xfId="2" applyFont="1" applyAlignment="1"/>
    <xf numFmtId="0" fontId="11" fillId="0" borderId="0" xfId="0" applyFont="1" applyAlignment="1">
      <alignment wrapText="1"/>
    </xf>
    <xf numFmtId="0" fontId="0" fillId="4" borderId="0" xfId="0" applyFill="1" applyAlignment="1">
      <alignment horizontal="center"/>
    </xf>
    <xf numFmtId="0" fontId="0" fillId="4" borderId="0" xfId="0" applyFill="1"/>
    <xf numFmtId="0" fontId="19" fillId="0" borderId="0" xfId="0" applyFont="1" applyAlignment="1">
      <alignment horizontal="center" wrapText="1"/>
    </xf>
    <xf numFmtId="0" fontId="21" fillId="0" borderId="0" xfId="0" applyFont="1" applyAlignment="1">
      <alignment wrapText="1"/>
    </xf>
    <xf numFmtId="0" fontId="0" fillId="0" borderId="1" xfId="0" applyBorder="1"/>
    <xf numFmtId="0" fontId="4" fillId="0" borderId="0" xfId="4"/>
    <xf numFmtId="0" fontId="5" fillId="0" borderId="0" xfId="5"/>
    <xf numFmtId="0" fontId="24" fillId="0" borderId="0" xfId="4" applyFont="1"/>
    <xf numFmtId="164" fontId="4" fillId="0" borderId="0" xfId="4" applyNumberFormat="1"/>
    <xf numFmtId="0" fontId="0" fillId="4" borderId="0" xfId="0" applyFill="1" applyAlignment="1">
      <alignment horizontal="center" wrapText="1"/>
    </xf>
    <xf numFmtId="0" fontId="26" fillId="0" borderId="0" xfId="9" applyFont="1" applyAlignment="1" applyProtection="1">
      <alignment horizontal="left" vertical="top"/>
      <protection hidden="1"/>
    </xf>
    <xf numFmtId="0" fontId="8" fillId="0" borderId="0" xfId="9" applyAlignment="1" applyProtection="1">
      <alignment horizontal="left" vertical="top"/>
      <protection hidden="1"/>
    </xf>
    <xf numFmtId="0" fontId="0" fillId="4" borderId="0" xfId="0" applyFill="1" applyAlignment="1">
      <alignment vertical="top"/>
    </xf>
    <xf numFmtId="0" fontId="31" fillId="0" borderId="0" xfId="0" applyFont="1" applyAlignment="1">
      <alignment wrapText="1"/>
    </xf>
    <xf numFmtId="0" fontId="30" fillId="6" borderId="0" xfId="0" applyFont="1" applyFill="1"/>
    <xf numFmtId="0" fontId="17" fillId="0" borderId="0" xfId="0" applyFont="1"/>
    <xf numFmtId="164" fontId="9" fillId="0" borderId="0" xfId="15" applyNumberFormat="1" applyFont="1" applyFill="1" applyBorder="1"/>
    <xf numFmtId="0" fontId="9" fillId="0" borderId="1" xfId="0" applyFont="1" applyBorder="1"/>
    <xf numFmtId="0" fontId="0" fillId="0" borderId="27" xfId="0" applyBorder="1"/>
    <xf numFmtId="0" fontId="9" fillId="0" borderId="2" xfId="0" applyFont="1" applyBorder="1"/>
    <xf numFmtId="0" fontId="9" fillId="0" borderId="3" xfId="0" applyFont="1" applyBorder="1"/>
    <xf numFmtId="0" fontId="9" fillId="0" borderId="13" xfId="0" applyFont="1" applyBorder="1"/>
    <xf numFmtId="0" fontId="9" fillId="0" borderId="14" xfId="0" applyFont="1" applyBorder="1"/>
    <xf numFmtId="0" fontId="9" fillId="0" borderId="8" xfId="0" applyFont="1" applyBorder="1"/>
    <xf numFmtId="0" fontId="9" fillId="0" borderId="10" xfId="0" applyFont="1" applyBorder="1"/>
    <xf numFmtId="0" fontId="9" fillId="0" borderId="11" xfId="0" applyFont="1" applyBorder="1"/>
    <xf numFmtId="164" fontId="17" fillId="6" borderId="0" xfId="15" applyNumberFormat="1" applyFont="1" applyFill="1" applyBorder="1"/>
    <xf numFmtId="164" fontId="30" fillId="6" borderId="0" xfId="15" applyNumberFormat="1" applyFont="1" applyFill="1" applyBorder="1"/>
    <xf numFmtId="164" fontId="17" fillId="6" borderId="0" xfId="15" applyNumberFormat="1" applyFont="1" applyFill="1"/>
    <xf numFmtId="0" fontId="9" fillId="0" borderId="16" xfId="0" applyFont="1" applyBorder="1"/>
    <xf numFmtId="0" fontId="9" fillId="0" borderId="17" xfId="0" applyFont="1" applyBorder="1"/>
    <xf numFmtId="0" fontId="9" fillId="0" borderId="18" xfId="0" applyFont="1" applyBorder="1"/>
    <xf numFmtId="44" fontId="0" fillId="0" borderId="0" xfId="2" applyFont="1" applyFill="1" applyBorder="1" applyAlignment="1"/>
    <xf numFmtId="0" fontId="18" fillId="0" borderId="0" xfId="0" applyFont="1"/>
    <xf numFmtId="44" fontId="28" fillId="0" borderId="0" xfId="0" applyNumberFormat="1" applyFont="1" applyAlignment="1">
      <alignment wrapText="1"/>
    </xf>
    <xf numFmtId="164" fontId="2" fillId="0" borderId="0" xfId="15" applyNumberFormat="1" applyFont="1"/>
    <xf numFmtId="0" fontId="9" fillId="4" borderId="0" xfId="0" applyFont="1" applyFill="1"/>
    <xf numFmtId="0" fontId="10" fillId="4" borderId="0" xfId="0" applyFont="1" applyFill="1" applyAlignment="1">
      <alignment wrapText="1"/>
    </xf>
    <xf numFmtId="0" fontId="9" fillId="4" borderId="0" xfId="0" applyFont="1" applyFill="1" applyAlignment="1">
      <alignment vertical="top" wrapText="1"/>
    </xf>
    <xf numFmtId="0" fontId="0" fillId="4" borderId="0" xfId="0" applyFill="1" applyAlignment="1">
      <alignment vertical="top" wrapText="1"/>
    </xf>
    <xf numFmtId="0" fontId="0" fillId="4" borderId="0" xfId="0" applyFill="1" applyAlignment="1">
      <alignment wrapText="1"/>
    </xf>
    <xf numFmtId="0" fontId="12" fillId="4" borderId="0" xfId="0" applyFont="1" applyFill="1"/>
    <xf numFmtId="0" fontId="8" fillId="0" borderId="24" xfId="9" applyBorder="1" applyAlignment="1" applyProtection="1">
      <alignment horizontal="center" vertical="center"/>
      <protection locked="0"/>
    </xf>
    <xf numFmtId="0" fontId="8" fillId="0" borderId="25" xfId="9" applyBorder="1" applyAlignment="1" applyProtection="1">
      <alignment horizontal="center" vertical="center"/>
      <protection locked="0"/>
    </xf>
    <xf numFmtId="0" fontId="8" fillId="0" borderId="26" xfId="9" applyBorder="1" applyAlignment="1" applyProtection="1">
      <alignment horizontal="center" vertical="center"/>
      <protection locked="0"/>
    </xf>
    <xf numFmtId="0" fontId="9" fillId="0" borderId="31" xfId="0" applyFont="1" applyBorder="1" applyAlignment="1">
      <alignment vertical="top"/>
    </xf>
    <xf numFmtId="164" fontId="9" fillId="0" borderId="31" xfId="15" applyNumberFormat="1" applyFont="1" applyFill="1" applyBorder="1" applyAlignment="1">
      <alignment vertical="top"/>
    </xf>
    <xf numFmtId="0" fontId="30" fillId="6" borderId="2" xfId="0" applyFont="1" applyFill="1" applyBorder="1"/>
    <xf numFmtId="0" fontId="30" fillId="6" borderId="3" xfId="0" applyFont="1" applyFill="1" applyBorder="1"/>
    <xf numFmtId="0" fontId="17" fillId="6" borderId="3" xfId="0" applyFont="1" applyFill="1" applyBorder="1"/>
    <xf numFmtId="0" fontId="17" fillId="6" borderId="36" xfId="0" applyFont="1" applyFill="1" applyBorder="1"/>
    <xf numFmtId="0" fontId="33" fillId="0" borderId="2" xfId="0" applyFont="1" applyBorder="1" applyAlignment="1">
      <alignment horizontal="left" vertical="center" wrapText="1"/>
    </xf>
    <xf numFmtId="0" fontId="9" fillId="4" borderId="34" xfId="0" applyFont="1" applyFill="1" applyBorder="1" applyAlignment="1">
      <alignment horizontal="left" vertical="center" wrapText="1"/>
    </xf>
    <xf numFmtId="44" fontId="9" fillId="4" borderId="47" xfId="2" applyFont="1" applyFill="1" applyBorder="1" applyAlignment="1">
      <alignment horizontal="left" vertical="center"/>
    </xf>
    <xf numFmtId="44" fontId="0" fillId="4" borderId="39" xfId="2" applyFont="1" applyFill="1" applyBorder="1" applyAlignment="1">
      <alignment horizontal="left" vertical="center"/>
    </xf>
    <xf numFmtId="0" fontId="33" fillId="4" borderId="33" xfId="0" applyFont="1" applyFill="1" applyBorder="1" applyAlignment="1">
      <alignment vertical="center" wrapText="1"/>
    </xf>
    <xf numFmtId="0" fontId="9" fillId="4" borderId="34" xfId="0" applyFont="1" applyFill="1" applyBorder="1" applyAlignment="1">
      <alignment vertical="center" wrapText="1"/>
    </xf>
    <xf numFmtId="44" fontId="9" fillId="4" borderId="47" xfId="2" applyFont="1" applyFill="1" applyBorder="1" applyAlignment="1">
      <alignment vertical="center"/>
    </xf>
    <xf numFmtId="44" fontId="0" fillId="4" borderId="39" xfId="2" applyFont="1" applyFill="1" applyBorder="1" applyAlignment="1">
      <alignment vertical="center"/>
    </xf>
    <xf numFmtId="44" fontId="0" fillId="4" borderId="4" xfId="2" applyFont="1" applyFill="1" applyBorder="1" applyAlignment="1">
      <alignment vertical="center"/>
    </xf>
    <xf numFmtId="0" fontId="33" fillId="4" borderId="41" xfId="0" applyFont="1" applyFill="1" applyBorder="1" applyAlignment="1">
      <alignment vertical="center" wrapText="1"/>
    </xf>
    <xf numFmtId="0" fontId="9" fillId="4" borderId="35" xfId="0" applyFont="1" applyFill="1" applyBorder="1" applyAlignment="1">
      <alignment vertical="center" wrapText="1"/>
    </xf>
    <xf numFmtId="44" fontId="9" fillId="4" borderId="42" xfId="2" applyFont="1" applyFill="1" applyBorder="1" applyAlignment="1">
      <alignment vertical="center"/>
    </xf>
    <xf numFmtId="44" fontId="0" fillId="4" borderId="36" xfId="2" applyFont="1" applyFill="1" applyBorder="1" applyAlignment="1">
      <alignment vertical="center"/>
    </xf>
    <xf numFmtId="0" fontId="8" fillId="0" borderId="14" xfId="9" applyBorder="1" applyAlignment="1" applyProtection="1">
      <alignment horizontal="left" vertical="center"/>
      <protection locked="0"/>
    </xf>
    <xf numFmtId="0" fontId="8" fillId="0" borderId="1" xfId="9" applyBorder="1" applyAlignment="1" applyProtection="1">
      <alignment horizontal="left" vertical="center"/>
      <protection locked="0"/>
    </xf>
    <xf numFmtId="0" fontId="8" fillId="0" borderId="11" xfId="9" applyBorder="1" applyAlignment="1" applyProtection="1">
      <alignment horizontal="left" vertical="center"/>
      <protection locked="0"/>
    </xf>
    <xf numFmtId="0" fontId="18" fillId="0" borderId="0" xfId="0" applyFont="1" applyAlignment="1">
      <alignment vertical="center" wrapText="1"/>
    </xf>
    <xf numFmtId="0" fontId="18" fillId="0" borderId="0" xfId="0" applyFont="1" applyAlignment="1">
      <alignment vertical="center"/>
    </xf>
    <xf numFmtId="0" fontId="8" fillId="0" borderId="0" xfId="9" applyAlignment="1" applyProtection="1">
      <alignment horizontal="left" vertical="center"/>
      <protection hidden="1"/>
    </xf>
    <xf numFmtId="44" fontId="0" fillId="5" borderId="14" xfId="2" applyFont="1" applyFill="1" applyBorder="1" applyAlignment="1">
      <alignment vertical="center"/>
    </xf>
    <xf numFmtId="165" fontId="8" fillId="5" borderId="14" xfId="10" applyNumberFormat="1" applyFont="1" applyFill="1" applyBorder="1" applyAlignment="1" applyProtection="1">
      <alignment horizontal="left" vertical="center"/>
      <protection hidden="1"/>
    </xf>
    <xf numFmtId="9" fontId="0" fillId="5" borderId="14" xfId="7" applyFont="1" applyFill="1" applyBorder="1" applyAlignment="1">
      <alignment vertical="center"/>
    </xf>
    <xf numFmtId="0" fontId="0" fillId="0" borderId="0" xfId="0" applyAlignment="1">
      <alignment vertical="center" wrapText="1"/>
    </xf>
    <xf numFmtId="44" fontId="0" fillId="5" borderId="1" xfId="2" applyFont="1" applyFill="1" applyBorder="1" applyAlignment="1">
      <alignment vertical="center"/>
    </xf>
    <xf numFmtId="165" fontId="8" fillId="5" borderId="1" xfId="10" applyNumberFormat="1" applyFont="1" applyFill="1" applyBorder="1" applyAlignment="1" applyProtection="1">
      <alignment horizontal="left" vertical="center"/>
      <protection hidden="1"/>
    </xf>
    <xf numFmtId="9" fontId="0" fillId="5" borderId="1" xfId="7" applyFont="1" applyFill="1" applyBorder="1" applyAlignment="1">
      <alignment vertical="center"/>
    </xf>
    <xf numFmtId="44" fontId="0" fillId="5" borderId="11" xfId="2" applyFont="1" applyFill="1" applyBorder="1" applyAlignment="1">
      <alignment vertical="center"/>
    </xf>
    <xf numFmtId="165" fontId="8" fillId="5" borderId="11" xfId="10" applyNumberFormat="1" applyFont="1" applyFill="1" applyBorder="1" applyAlignment="1" applyProtection="1">
      <alignment horizontal="left" vertical="center"/>
      <protection hidden="1"/>
    </xf>
    <xf numFmtId="9" fontId="0" fillId="5" borderId="11" xfId="7" applyFont="1" applyFill="1" applyBorder="1" applyAlignment="1">
      <alignment vertical="center"/>
    </xf>
    <xf numFmtId="44" fontId="0" fillId="5" borderId="15" xfId="2" applyFont="1" applyFill="1" applyBorder="1" applyAlignment="1">
      <alignment vertical="center"/>
    </xf>
    <xf numFmtId="44" fontId="0" fillId="5" borderId="9" xfId="2" applyFont="1" applyFill="1" applyBorder="1" applyAlignment="1">
      <alignment vertical="center"/>
    </xf>
    <xf numFmtId="44" fontId="0" fillId="5" borderId="12" xfId="2" applyFont="1" applyFill="1" applyBorder="1" applyAlignment="1">
      <alignment vertical="center"/>
    </xf>
    <xf numFmtId="0" fontId="0" fillId="0" borderId="8" xfId="0" applyBorder="1" applyAlignment="1">
      <alignment vertical="center" wrapText="1"/>
    </xf>
    <xf numFmtId="0" fontId="0" fillId="0" borderId="10" xfId="0" applyBorder="1" applyAlignment="1">
      <alignment vertical="center" wrapText="1"/>
    </xf>
    <xf numFmtId="44" fontId="0" fillId="5" borderId="39" xfId="2" applyFont="1" applyFill="1" applyBorder="1" applyAlignment="1">
      <alignment vertical="center"/>
    </xf>
    <xf numFmtId="44" fontId="0" fillId="5" borderId="5" xfId="2" applyFont="1" applyFill="1" applyBorder="1" applyAlignment="1">
      <alignment vertical="center"/>
    </xf>
    <xf numFmtId="44" fontId="0" fillId="5" borderId="40" xfId="2" applyFont="1" applyFill="1" applyBorder="1" applyAlignment="1">
      <alignment vertical="center"/>
    </xf>
    <xf numFmtId="44" fontId="34" fillId="0" borderId="0" xfId="0" applyNumberFormat="1" applyFont="1" applyAlignment="1">
      <alignment vertical="center" wrapText="1"/>
    </xf>
    <xf numFmtId="0" fontId="0" fillId="0" borderId="13" xfId="0" applyBorder="1" applyAlignment="1">
      <alignment vertical="center" wrapText="1"/>
    </xf>
    <xf numFmtId="0" fontId="0" fillId="0" borderId="32" xfId="0" applyBorder="1" applyAlignment="1">
      <alignment vertical="center" wrapText="1"/>
    </xf>
    <xf numFmtId="44" fontId="0" fillId="0" borderId="48" xfId="2" applyFont="1" applyFill="1" applyBorder="1" applyAlignment="1">
      <alignment vertical="center"/>
    </xf>
    <xf numFmtId="44" fontId="0" fillId="0" borderId="17" xfId="2" applyFont="1" applyFill="1" applyBorder="1" applyAlignment="1">
      <alignment vertical="center"/>
    </xf>
    <xf numFmtId="0" fontId="0" fillId="0" borderId="37" xfId="0" applyBorder="1" applyAlignment="1">
      <alignment vertical="center" wrapText="1"/>
    </xf>
    <xf numFmtId="5" fontId="0" fillId="5" borderId="49" xfId="2" applyNumberFormat="1" applyFont="1" applyFill="1" applyBorder="1" applyAlignment="1">
      <alignment vertical="center"/>
    </xf>
    <xf numFmtId="0" fontId="0" fillId="0" borderId="0" xfId="0" applyAlignment="1">
      <alignment vertical="center"/>
    </xf>
    <xf numFmtId="44" fontId="34" fillId="0" borderId="0" xfId="2" applyFont="1" applyBorder="1" applyAlignment="1">
      <alignment vertical="center"/>
    </xf>
    <xf numFmtId="0" fontId="22" fillId="0" borderId="1" xfId="0" applyFont="1" applyBorder="1" applyAlignment="1">
      <alignment vertical="center" wrapText="1"/>
    </xf>
    <xf numFmtId="0" fontId="0" fillId="0" borderId="1" xfId="0" applyBorder="1" applyAlignment="1">
      <alignment horizontal="left" vertical="center" wrapText="1"/>
    </xf>
    <xf numFmtId="44" fontId="34" fillId="0" borderId="0" xfId="2" applyFont="1" applyAlignment="1">
      <alignment vertical="center"/>
    </xf>
    <xf numFmtId="0" fontId="22" fillId="0" borderId="13" xfId="0" applyFont="1" applyBorder="1" applyAlignment="1">
      <alignment vertical="center" wrapText="1"/>
    </xf>
    <xf numFmtId="44" fontId="0" fillId="5" borderId="6" xfId="2" applyFont="1" applyFill="1" applyBorder="1" applyAlignment="1">
      <alignment vertical="center"/>
    </xf>
    <xf numFmtId="0" fontId="22" fillId="0" borderId="8" xfId="0" applyFont="1" applyBorder="1" applyAlignment="1">
      <alignment vertical="center" wrapText="1"/>
    </xf>
    <xf numFmtId="0" fontId="20" fillId="0" borderId="1" xfId="3" applyBorder="1" applyAlignment="1">
      <alignment vertical="center" wrapText="1"/>
    </xf>
    <xf numFmtId="44" fontId="0" fillId="5" borderId="7" xfId="2" applyFont="1" applyFill="1" applyBorder="1" applyAlignment="1">
      <alignment vertical="center"/>
    </xf>
    <xf numFmtId="0" fontId="11" fillId="0" borderId="0" xfId="0" applyFont="1" applyAlignment="1">
      <alignment vertical="center"/>
    </xf>
    <xf numFmtId="0" fontId="21" fillId="0" borderId="0" xfId="0" applyFont="1" applyAlignment="1">
      <alignment vertical="center" wrapText="1"/>
    </xf>
    <xf numFmtId="44" fontId="0" fillId="5" borderId="19" xfId="2" applyFont="1" applyFill="1" applyBorder="1" applyAlignment="1">
      <alignment vertical="center"/>
    </xf>
    <xf numFmtId="44" fontId="0" fillId="5" borderId="43" xfId="2" applyFont="1" applyFill="1" applyBorder="1" applyAlignment="1">
      <alignment vertical="center"/>
    </xf>
    <xf numFmtId="44" fontId="0" fillId="5" borderId="20" xfId="2" applyFont="1" applyFill="1" applyBorder="1" applyAlignment="1">
      <alignment vertical="center"/>
    </xf>
    <xf numFmtId="44" fontId="0" fillId="5" borderId="30" xfId="2" applyFont="1" applyFill="1" applyBorder="1" applyAlignment="1">
      <alignment vertical="center"/>
    </xf>
    <xf numFmtId="44" fontId="0" fillId="5" borderId="21" xfId="2" applyFont="1" applyFill="1" applyBorder="1" applyAlignment="1">
      <alignment vertical="center"/>
    </xf>
    <xf numFmtId="44" fontId="19" fillId="0" borderId="36" xfId="2" applyFont="1" applyBorder="1" applyAlignment="1">
      <alignment vertical="center"/>
    </xf>
    <xf numFmtId="0" fontId="0" fillId="0" borderId="15" xfId="0" applyBorder="1" applyAlignment="1">
      <alignment horizontal="left" vertical="center" wrapText="1"/>
    </xf>
    <xf numFmtId="0" fontId="22" fillId="0" borderId="8" xfId="0" applyFont="1" applyBorder="1" applyAlignment="1">
      <alignment vertical="center"/>
    </xf>
    <xf numFmtId="0" fontId="0" fillId="0" borderId="9" xfId="0" applyBorder="1" applyAlignment="1">
      <alignment horizontal="left" vertical="center" wrapText="1"/>
    </xf>
    <xf numFmtId="0" fontId="22" fillId="0" borderId="10" xfId="0" applyFont="1" applyBorder="1" applyAlignment="1">
      <alignment vertical="center"/>
    </xf>
    <xf numFmtId="0" fontId="0" fillId="0" borderId="11" xfId="0" applyBorder="1" applyAlignment="1">
      <alignment horizontal="left" vertical="center" wrapText="1"/>
    </xf>
    <xf numFmtId="0" fontId="0" fillId="0" borderId="12" xfId="0" applyBorder="1" applyAlignment="1">
      <alignment horizontal="left" vertical="center" wrapText="1"/>
    </xf>
    <xf numFmtId="0" fontId="22" fillId="4" borderId="0" xfId="0" applyFont="1" applyFill="1" applyAlignment="1">
      <alignment vertical="center"/>
    </xf>
    <xf numFmtId="0" fontId="0" fillId="4" borderId="0" xfId="0" applyFill="1" applyAlignment="1">
      <alignment horizontal="left" vertical="center" wrapText="1"/>
    </xf>
    <xf numFmtId="0" fontId="0" fillId="4" borderId="3" xfId="0" applyFill="1" applyBorder="1" applyAlignment="1">
      <alignment horizontal="left" vertical="center" wrapText="1"/>
    </xf>
    <xf numFmtId="0" fontId="0" fillId="0" borderId="36" xfId="0" applyBorder="1" applyAlignment="1">
      <alignment horizontal="left" vertical="center" wrapText="1"/>
    </xf>
    <xf numFmtId="0" fontId="11" fillId="0" borderId="38" xfId="0" applyFont="1" applyBorder="1" applyAlignment="1">
      <alignment horizontal="left" vertical="center" wrapText="1"/>
    </xf>
    <xf numFmtId="0" fontId="0" fillId="4" borderId="0" xfId="0" applyFill="1" applyAlignment="1">
      <alignment vertical="center"/>
    </xf>
    <xf numFmtId="0" fontId="14" fillId="0" borderId="0" xfId="1" applyFont="1" applyFill="1" applyBorder="1" applyAlignment="1" applyProtection="1">
      <alignment vertical="center" wrapText="1"/>
      <protection hidden="1"/>
    </xf>
    <xf numFmtId="22" fontId="15" fillId="0" borderId="0" xfId="0" applyNumberFormat="1" applyFont="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44" fontId="23" fillId="5" borderId="1" xfId="0" applyNumberFormat="1" applyFont="1" applyFill="1" applyBorder="1" applyAlignment="1">
      <alignment vertical="center" wrapText="1"/>
    </xf>
    <xf numFmtId="14" fontId="13" fillId="2" borderId="1" xfId="0" applyNumberFormat="1" applyFont="1" applyFill="1"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2" borderId="14" xfId="0" applyFill="1" applyBorder="1" applyAlignment="1" applyProtection="1">
      <alignment vertical="center"/>
      <protection locked="0"/>
    </xf>
    <xf numFmtId="0" fontId="0" fillId="2" borderId="1" xfId="0" applyFill="1" applyBorder="1" applyAlignment="1" applyProtection="1">
      <alignment vertical="center"/>
      <protection locked="0"/>
    </xf>
    <xf numFmtId="0" fontId="0" fillId="2" borderId="11" xfId="0" applyFill="1" applyBorder="1" applyAlignment="1" applyProtection="1">
      <alignment vertical="center"/>
      <protection locked="0"/>
    </xf>
    <xf numFmtId="9" fontId="0" fillId="2" borderId="1" xfId="7" applyFont="1" applyFill="1" applyBorder="1" applyAlignment="1" applyProtection="1">
      <alignment vertical="center"/>
      <protection locked="0"/>
    </xf>
    <xf numFmtId="9" fontId="0" fillId="2" borderId="11" xfId="7" applyFont="1" applyFill="1" applyBorder="1" applyAlignment="1" applyProtection="1">
      <alignment vertical="center"/>
      <protection locked="0"/>
    </xf>
    <xf numFmtId="44" fontId="0" fillId="2" borderId="17" xfId="2" applyFont="1" applyFill="1" applyBorder="1" applyAlignment="1" applyProtection="1">
      <alignment vertical="center"/>
      <protection locked="0"/>
    </xf>
    <xf numFmtId="44" fontId="0" fillId="2" borderId="18" xfId="2" applyFont="1" applyFill="1" applyBorder="1" applyAlignment="1" applyProtection="1">
      <alignment vertical="center"/>
      <protection locked="0"/>
    </xf>
    <xf numFmtId="44" fontId="0" fillId="2" borderId="16" xfId="2" applyFont="1" applyFill="1" applyBorder="1" applyAlignment="1" applyProtection="1">
      <alignment vertical="center"/>
      <protection locked="0"/>
    </xf>
    <xf numFmtId="44" fontId="0" fillId="2" borderId="15" xfId="2" applyFont="1" applyFill="1" applyBorder="1" applyAlignment="1" applyProtection="1">
      <alignment vertical="center"/>
      <protection locked="0"/>
    </xf>
    <xf numFmtId="44" fontId="0" fillId="2" borderId="9" xfId="2" applyFont="1" applyFill="1" applyBorder="1" applyAlignment="1" applyProtection="1">
      <alignment vertical="center"/>
      <protection locked="0"/>
    </xf>
    <xf numFmtId="44" fontId="0" fillId="2" borderId="12" xfId="2" applyFont="1" applyFill="1" applyBorder="1" applyAlignment="1" applyProtection="1">
      <alignment vertical="center"/>
      <protection locked="0"/>
    </xf>
    <xf numFmtId="0" fontId="0" fillId="2" borderId="8" xfId="0" applyFill="1" applyBorder="1" applyAlignment="1" applyProtection="1">
      <alignment vertical="center" wrapText="1"/>
      <protection locked="0"/>
    </xf>
    <xf numFmtId="0" fontId="0" fillId="2" borderId="1" xfId="0" applyFill="1" applyBorder="1" applyAlignment="1" applyProtection="1">
      <alignment vertical="center" wrapText="1"/>
      <protection locked="0"/>
    </xf>
    <xf numFmtId="44" fontId="0" fillId="5" borderId="14" xfId="2" applyFont="1" applyFill="1" applyBorder="1" applyAlignment="1" applyProtection="1">
      <alignment vertical="center"/>
      <protection locked="0"/>
    </xf>
    <xf numFmtId="44" fontId="0" fillId="5" borderId="1" xfId="2" applyFont="1" applyFill="1" applyBorder="1" applyAlignment="1" applyProtection="1">
      <alignment vertical="center"/>
      <protection locked="0"/>
    </xf>
    <xf numFmtId="44" fontId="0" fillId="5" borderId="11" xfId="2" applyFont="1" applyFill="1" applyBorder="1" applyAlignment="1" applyProtection="1">
      <alignment vertical="center"/>
      <protection locked="0"/>
    </xf>
    <xf numFmtId="0" fontId="0" fillId="5" borderId="1" xfId="0" applyFill="1" applyBorder="1" applyAlignment="1" applyProtection="1">
      <alignment horizontal="left" vertical="center" wrapText="1"/>
      <protection locked="0"/>
    </xf>
    <xf numFmtId="0" fontId="0" fillId="5" borderId="10" xfId="0" applyFill="1" applyBorder="1" applyAlignment="1">
      <alignment vertical="top" wrapText="1"/>
    </xf>
    <xf numFmtId="0" fontId="13" fillId="2" borderId="1" xfId="0" applyFont="1" applyFill="1" applyBorder="1" applyAlignment="1" applyProtection="1">
      <alignment horizontal="left" vertical="center" wrapText="1"/>
      <protection locked="0"/>
    </xf>
    <xf numFmtId="0" fontId="9" fillId="0" borderId="33" xfId="0" applyFont="1" applyBorder="1" applyAlignment="1">
      <alignment vertical="center"/>
    </xf>
    <xf numFmtId="0" fontId="9" fillId="0" borderId="34" xfId="0" applyFont="1" applyBorder="1" applyAlignment="1">
      <alignment vertical="center"/>
    </xf>
    <xf numFmtId="0" fontId="22" fillId="5" borderId="8" xfId="0" applyFont="1" applyFill="1" applyBorder="1" applyAlignment="1">
      <alignment vertical="center"/>
    </xf>
    <xf numFmtId="44" fontId="0" fillId="0" borderId="17" xfId="2" applyFont="1" applyFill="1" applyBorder="1" applyAlignment="1" applyProtection="1">
      <alignment vertical="center"/>
      <protection locked="0"/>
    </xf>
    <xf numFmtId="0" fontId="22" fillId="0" borderId="8" xfId="0" applyFont="1" applyBorder="1" applyAlignment="1">
      <alignment vertical="top" wrapText="1"/>
    </xf>
    <xf numFmtId="0" fontId="9" fillId="0" borderId="1" xfId="0" applyFont="1" applyBorder="1" applyAlignment="1">
      <alignment vertical="top" wrapText="1"/>
    </xf>
    <xf numFmtId="0" fontId="22" fillId="0" borderId="0" xfId="0" applyFont="1" applyAlignment="1">
      <alignment vertical="top" wrapText="1"/>
    </xf>
    <xf numFmtId="14" fontId="15" fillId="5" borderId="1" xfId="0" applyNumberFormat="1" applyFont="1" applyFill="1" applyBorder="1" applyAlignment="1">
      <alignment horizontal="left" vertical="center" wrapText="1"/>
    </xf>
    <xf numFmtId="0" fontId="9" fillId="0" borderId="2" xfId="0" applyFont="1" applyBorder="1" applyAlignment="1">
      <alignment horizontal="left" vertical="center" wrapText="1"/>
    </xf>
    <xf numFmtId="0" fontId="9" fillId="0" borderId="0" xfId="0" applyFont="1" applyAlignment="1">
      <alignment wrapText="1"/>
    </xf>
    <xf numFmtId="0" fontId="22" fillId="0" borderId="0" xfId="0" applyFont="1" applyAlignment="1">
      <alignment horizontal="left" vertical="center" wrapText="1"/>
    </xf>
    <xf numFmtId="0" fontId="0" fillId="0" borderId="0" xfId="0" applyAlignment="1">
      <alignment horizontal="left" vertical="center" wrapText="1"/>
    </xf>
    <xf numFmtId="0" fontId="0" fillId="0" borderId="61" xfId="0" applyBorder="1" applyAlignment="1">
      <alignment horizontal="left" vertical="center" wrapText="1"/>
    </xf>
    <xf numFmtId="0" fontId="22" fillId="0" borderId="64" xfId="0" applyFont="1" applyBorder="1" applyAlignment="1">
      <alignment horizontal="left" vertical="center" wrapText="1"/>
    </xf>
    <xf numFmtId="0" fontId="11" fillId="0" borderId="65" xfId="0" applyFont="1" applyBorder="1" applyAlignment="1">
      <alignment horizontal="left" vertical="center" wrapText="1"/>
    </xf>
    <xf numFmtId="0" fontId="0" fillId="0" borderId="67" xfId="0" applyBorder="1" applyAlignment="1">
      <alignment horizontal="left" vertical="center" wrapText="1"/>
    </xf>
    <xf numFmtId="0" fontId="22" fillId="4" borderId="66" xfId="0" applyFont="1" applyFill="1" applyBorder="1" applyAlignment="1">
      <alignment horizontal="left" vertical="center" wrapText="1"/>
    </xf>
    <xf numFmtId="0" fontId="22" fillId="0" borderId="68" xfId="0" applyFont="1" applyBorder="1" applyAlignment="1">
      <alignment horizontal="left" vertical="center" wrapText="1"/>
    </xf>
    <xf numFmtId="0" fontId="22" fillId="0" borderId="70" xfId="0" applyFont="1" applyBorder="1" applyAlignment="1">
      <alignment horizontal="left" vertical="center" wrapText="1"/>
    </xf>
    <xf numFmtId="0" fontId="0" fillId="0" borderId="73" xfId="0" applyBorder="1" applyAlignment="1">
      <alignment horizontal="left" vertical="center" wrapText="1"/>
    </xf>
    <xf numFmtId="0" fontId="9" fillId="4" borderId="45" xfId="0" applyFont="1" applyFill="1" applyBorder="1" applyAlignment="1">
      <alignment horizontal="left" vertical="center" wrapText="1"/>
    </xf>
    <xf numFmtId="0" fontId="0" fillId="0" borderId="77" xfId="0" applyBorder="1" applyAlignment="1">
      <alignment vertical="center"/>
    </xf>
    <xf numFmtId="0" fontId="0" fillId="0" borderId="78" xfId="0" applyBorder="1" applyAlignment="1">
      <alignment vertical="center" wrapText="1"/>
    </xf>
    <xf numFmtId="0" fontId="0" fillId="0" borderId="79" xfId="0" applyBorder="1" applyAlignment="1">
      <alignment vertical="center"/>
    </xf>
    <xf numFmtId="0" fontId="0" fillId="0" borderId="80" xfId="0" applyBorder="1" applyAlignment="1">
      <alignment vertical="center" wrapText="1"/>
    </xf>
    <xf numFmtId="0" fontId="0" fillId="2" borderId="79" xfId="0" applyFill="1" applyBorder="1" applyAlignment="1" applyProtection="1">
      <alignment vertical="center"/>
      <protection locked="0"/>
    </xf>
    <xf numFmtId="0" fontId="0" fillId="2" borderId="80" xfId="0" applyFill="1" applyBorder="1" applyAlignment="1" applyProtection="1">
      <alignment vertical="center"/>
      <protection locked="0"/>
    </xf>
    <xf numFmtId="0" fontId="0" fillId="2" borderId="81" xfId="0" applyFill="1" applyBorder="1" applyAlignment="1" applyProtection="1">
      <alignment vertical="center"/>
      <protection locked="0"/>
    </xf>
    <xf numFmtId="0" fontId="0" fillId="2" borderId="82" xfId="0" applyFill="1" applyBorder="1" applyAlignment="1" applyProtection="1">
      <alignment vertical="center"/>
      <protection locked="0"/>
    </xf>
    <xf numFmtId="0" fontId="35" fillId="0" borderId="1" xfId="0" applyFont="1" applyBorder="1" applyAlignment="1">
      <alignment vertical="center" wrapText="1"/>
    </xf>
    <xf numFmtId="0" fontId="0" fillId="0" borderId="83" xfId="0" applyBorder="1" applyAlignment="1">
      <alignment vertical="center" wrapText="1"/>
    </xf>
    <xf numFmtId="0" fontId="0" fillId="0" borderId="54" xfId="0" applyBorder="1" applyAlignment="1">
      <alignment vertical="center" wrapText="1"/>
    </xf>
    <xf numFmtId="0" fontId="0" fillId="7" borderId="0" xfId="0" applyFill="1"/>
    <xf numFmtId="0" fontId="0" fillId="0" borderId="1" xfId="0" applyBorder="1" applyAlignment="1">
      <alignment vertical="center" wrapText="1"/>
    </xf>
    <xf numFmtId="0" fontId="0" fillId="5" borderId="11" xfId="0" applyFill="1" applyBorder="1" applyAlignment="1">
      <alignment horizontal="left" vertical="center" wrapText="1"/>
    </xf>
    <xf numFmtId="0" fontId="0" fillId="0" borderId="0" xfId="0" applyAlignment="1">
      <alignment horizontal="center" vertical="center" wrapText="1"/>
    </xf>
    <xf numFmtId="0" fontId="41" fillId="0" borderId="60" xfId="3" applyFont="1" applyBorder="1" applyAlignment="1" applyProtection="1">
      <alignment vertical="center" wrapText="1"/>
      <protection locked="0"/>
    </xf>
    <xf numFmtId="0" fontId="41" fillId="0" borderId="0" xfId="3" applyFont="1" applyFill="1" applyAlignment="1">
      <alignment vertical="center" wrapText="1"/>
    </xf>
    <xf numFmtId="0" fontId="20" fillId="0" borderId="14" xfId="3" applyBorder="1" applyAlignment="1">
      <alignment vertical="center" wrapText="1"/>
    </xf>
    <xf numFmtId="0" fontId="37" fillId="0" borderId="0" xfId="0" applyFont="1"/>
    <xf numFmtId="0" fontId="9" fillId="0" borderId="59" xfId="0" applyFont="1" applyBorder="1" applyAlignment="1">
      <alignment vertical="center" wrapText="1"/>
    </xf>
    <xf numFmtId="0" fontId="20" fillId="0" borderId="9" xfId="3" applyBorder="1" applyAlignment="1">
      <alignment horizontal="left" vertical="center" wrapText="1"/>
    </xf>
    <xf numFmtId="0" fontId="32" fillId="0" borderId="9" xfId="3" applyFont="1" applyBorder="1" applyAlignment="1">
      <alignment horizontal="left" vertical="center" wrapText="1"/>
    </xf>
    <xf numFmtId="0" fontId="0" fillId="4" borderId="0" xfId="0" applyFill="1" applyAlignment="1">
      <alignment vertical="center" wrapText="1"/>
    </xf>
    <xf numFmtId="44" fontId="0" fillId="5" borderId="57" xfId="2" applyFont="1" applyFill="1" applyBorder="1" applyAlignment="1" applyProtection="1">
      <alignment vertical="center"/>
      <protection locked="0"/>
    </xf>
    <xf numFmtId="0" fontId="35" fillId="4" borderId="0" xfId="0" applyFont="1" applyFill="1" applyAlignment="1">
      <alignment vertical="top" wrapText="1"/>
    </xf>
    <xf numFmtId="0" fontId="42" fillId="0" borderId="0" xfId="0" applyFont="1" applyAlignment="1">
      <alignment wrapText="1"/>
    </xf>
    <xf numFmtId="0" fontId="39" fillId="8" borderId="0" xfId="0" applyFont="1" applyFill="1" applyAlignment="1">
      <alignment wrapText="1"/>
    </xf>
    <xf numFmtId="0" fontId="1" fillId="0" borderId="0" xfId="16"/>
    <xf numFmtId="0" fontId="18" fillId="0" borderId="0" xfId="16" applyFont="1"/>
    <xf numFmtId="0" fontId="45" fillId="0" borderId="0" xfId="16" applyFont="1"/>
    <xf numFmtId="0" fontId="9" fillId="9" borderId="0" xfId="16" applyFont="1" applyFill="1"/>
    <xf numFmtId="0" fontId="9" fillId="0" borderId="0" xfId="16" applyFont="1"/>
    <xf numFmtId="3" fontId="0" fillId="0" borderId="0" xfId="15" applyNumberFormat="1" applyFont="1" applyFill="1"/>
    <xf numFmtId="3" fontId="0" fillId="0" borderId="0" xfId="15" applyNumberFormat="1" applyFont="1"/>
    <xf numFmtId="164" fontId="8" fillId="0" borderId="22" xfId="6" applyNumberFormat="1" applyFont="1" applyFill="1" applyBorder="1"/>
    <xf numFmtId="164" fontId="8" fillId="0" borderId="0" xfId="6" applyNumberFormat="1" applyFont="1" applyFill="1" applyBorder="1"/>
    <xf numFmtId="164" fontId="8" fillId="0" borderId="0" xfId="6" applyNumberFormat="1" applyFont="1" applyFill="1"/>
    <xf numFmtId="164" fontId="8" fillId="0" borderId="23" xfId="6" applyNumberFormat="1" applyFont="1" applyFill="1" applyBorder="1"/>
    <xf numFmtId="0" fontId="0" fillId="4" borderId="84" xfId="0" applyFill="1" applyBorder="1" applyAlignment="1">
      <alignment horizontal="center" vertical="top"/>
    </xf>
    <xf numFmtId="0" fontId="1" fillId="4" borderId="85" xfId="0" applyFont="1" applyFill="1" applyBorder="1" applyAlignment="1">
      <alignment vertical="top" wrapText="1"/>
    </xf>
    <xf numFmtId="0" fontId="1" fillId="4" borderId="86" xfId="0" applyFont="1" applyFill="1" applyBorder="1" applyAlignment="1">
      <alignment horizontal="center" vertical="top"/>
    </xf>
    <xf numFmtId="0" fontId="1" fillId="4" borderId="87" xfId="0" applyFont="1" applyFill="1" applyBorder="1" applyAlignment="1">
      <alignment vertical="top" wrapText="1"/>
    </xf>
    <xf numFmtId="0" fontId="46" fillId="4" borderId="87" xfId="0" applyFont="1" applyFill="1" applyBorder="1" applyAlignment="1">
      <alignment wrapText="1"/>
    </xf>
    <xf numFmtId="0" fontId="46" fillId="4" borderId="87" xfId="0" applyFont="1" applyFill="1" applyBorder="1"/>
    <xf numFmtId="0" fontId="1" fillId="4" borderId="88" xfId="0" applyFont="1" applyFill="1" applyBorder="1" applyAlignment="1">
      <alignment horizontal="center" vertical="top"/>
    </xf>
    <xf numFmtId="0" fontId="1" fillId="4" borderId="89" xfId="0" applyFont="1" applyFill="1" applyBorder="1" applyAlignment="1">
      <alignment wrapText="1"/>
    </xf>
    <xf numFmtId="0" fontId="1" fillId="4" borderId="0" xfId="0" applyFont="1" applyFill="1" applyAlignment="1">
      <alignment vertical="top" wrapText="1"/>
    </xf>
    <xf numFmtId="0" fontId="22" fillId="10" borderId="72" xfId="0" applyFont="1" applyFill="1" applyBorder="1" applyAlignment="1">
      <alignment horizontal="left" vertical="center" wrapText="1"/>
    </xf>
    <xf numFmtId="0" fontId="48" fillId="0" borderId="0" xfId="0" applyFont="1" applyAlignment="1">
      <alignment wrapText="1"/>
    </xf>
    <xf numFmtId="0" fontId="49" fillId="0" borderId="0" xfId="0" applyFont="1"/>
    <xf numFmtId="0" fontId="50" fillId="0" borderId="0" xfId="0" applyFont="1" applyAlignment="1">
      <alignment wrapText="1"/>
    </xf>
    <xf numFmtId="0" fontId="49" fillId="0" borderId="0" xfId="0" applyFont="1" applyAlignment="1">
      <alignment wrapText="1"/>
    </xf>
    <xf numFmtId="0" fontId="51" fillId="0" borderId="0" xfId="0" applyFont="1" applyAlignment="1">
      <alignment vertical="center"/>
    </xf>
    <xf numFmtId="0" fontId="52" fillId="0" borderId="0" xfId="0" applyFont="1" applyAlignment="1">
      <alignment vertical="center" wrapText="1"/>
    </xf>
    <xf numFmtId="0" fontId="53" fillId="0" borderId="0" xfId="0" applyFont="1" applyAlignment="1">
      <alignment vertical="center"/>
    </xf>
    <xf numFmtId="0" fontId="54" fillId="0" borderId="0" xfId="0" applyFont="1"/>
    <xf numFmtId="0" fontId="52" fillId="0" borderId="0" xfId="0" applyFont="1" applyAlignment="1">
      <alignment vertical="center"/>
    </xf>
    <xf numFmtId="0" fontId="55" fillId="0" borderId="0" xfId="0" applyFont="1"/>
    <xf numFmtId="0" fontId="56" fillId="0" borderId="0" xfId="0" applyFont="1"/>
    <xf numFmtId="0" fontId="0" fillId="0" borderId="0" xfId="0" applyAlignment="1">
      <alignment horizontal="center"/>
    </xf>
    <xf numFmtId="0" fontId="51" fillId="12" borderId="90" xfId="0" applyFont="1" applyFill="1" applyBorder="1" applyAlignment="1">
      <alignment horizontal="center" vertical="center" wrapText="1"/>
    </xf>
    <xf numFmtId="0" fontId="51" fillId="12" borderId="91" xfId="0" applyFont="1" applyFill="1" applyBorder="1" applyAlignment="1">
      <alignment horizontal="center" vertical="center" wrapText="1"/>
    </xf>
    <xf numFmtId="0" fontId="51" fillId="12" borderId="92" xfId="0" applyFont="1" applyFill="1" applyBorder="1" applyAlignment="1">
      <alignment horizontal="center" vertical="center" wrapText="1"/>
    </xf>
    <xf numFmtId="0" fontId="51" fillId="12" borderId="93" xfId="0" applyFont="1" applyFill="1" applyBorder="1" applyAlignment="1">
      <alignment horizontal="center" vertical="center" wrapText="1"/>
    </xf>
    <xf numFmtId="0" fontId="51" fillId="12" borderId="6" xfId="0" applyFont="1" applyFill="1" applyBorder="1" applyAlignment="1">
      <alignment horizontal="center" vertical="center" wrapText="1"/>
    </xf>
    <xf numFmtId="0" fontId="51" fillId="12" borderId="94" xfId="0" applyFont="1" applyFill="1" applyBorder="1" applyAlignment="1">
      <alignment horizontal="center" vertical="center" wrapText="1"/>
    </xf>
    <xf numFmtId="0" fontId="51" fillId="12" borderId="0" xfId="0" applyFont="1" applyFill="1" applyAlignment="1">
      <alignment horizontal="center" vertical="center" wrapText="1"/>
    </xf>
    <xf numFmtId="0" fontId="52" fillId="4" borderId="95" xfId="0" applyFont="1" applyFill="1" applyBorder="1" applyAlignment="1">
      <alignment horizontal="left" vertical="center" wrapText="1"/>
    </xf>
    <xf numFmtId="0" fontId="51" fillId="4" borderId="92" xfId="0" applyFont="1" applyFill="1" applyBorder="1" applyAlignment="1">
      <alignment horizontal="center" vertical="center" wrapText="1"/>
    </xf>
    <xf numFmtId="0" fontId="54" fillId="0" borderId="96" xfId="0" applyFont="1" applyBorder="1" applyAlignment="1">
      <alignment horizontal="center" vertical="center" wrapText="1"/>
    </xf>
    <xf numFmtId="0" fontId="51" fillId="4" borderId="97" xfId="0" applyFont="1" applyFill="1" applyBorder="1" applyAlignment="1">
      <alignment horizontal="center" vertical="center" wrapText="1"/>
    </xf>
    <xf numFmtId="0" fontId="51" fillId="4" borderId="98" xfId="0" applyFont="1" applyFill="1" applyBorder="1" applyAlignment="1">
      <alignment horizontal="center" vertical="center" wrapText="1"/>
    </xf>
    <xf numFmtId="0" fontId="51" fillId="4" borderId="99" xfId="0" applyFont="1" applyFill="1" applyBorder="1" applyAlignment="1">
      <alignment horizontal="center" vertical="center" wrapText="1"/>
    </xf>
    <xf numFmtId="0" fontId="51" fillId="4" borderId="100" xfId="0" applyFont="1" applyFill="1" applyBorder="1" applyAlignment="1">
      <alignment horizontal="center" vertical="center" wrapText="1"/>
    </xf>
    <xf numFmtId="0" fontId="51" fillId="4" borderId="95" xfId="0" applyFont="1" applyFill="1" applyBorder="1" applyAlignment="1">
      <alignment horizontal="center" vertical="center" wrapText="1"/>
    </xf>
    <xf numFmtId="0" fontId="60" fillId="13" borderId="101" xfId="0" applyFont="1" applyFill="1" applyBorder="1" applyAlignment="1">
      <alignment vertical="center" wrapText="1"/>
    </xf>
    <xf numFmtId="0" fontId="61" fillId="13" borderId="96" xfId="0" applyFont="1" applyFill="1" applyBorder="1" applyAlignment="1">
      <alignment vertical="center" wrapText="1"/>
    </xf>
    <xf numFmtId="0" fontId="62" fillId="13" borderId="102" xfId="0" applyFont="1" applyFill="1" applyBorder="1" applyAlignment="1">
      <alignment horizontal="center" vertical="center" wrapText="1"/>
    </xf>
    <xf numFmtId="0" fontId="62" fillId="13" borderId="96" xfId="0" applyFont="1" applyFill="1" applyBorder="1" applyAlignment="1">
      <alignment horizontal="center" vertical="center" wrapText="1"/>
    </xf>
    <xf numFmtId="0" fontId="62" fillId="13" borderId="103" xfId="0" applyFont="1" applyFill="1" applyBorder="1" applyAlignment="1">
      <alignment horizontal="center" vertical="center" wrapText="1"/>
    </xf>
    <xf numFmtId="0" fontId="62" fillId="13" borderId="104" xfId="0" applyFont="1" applyFill="1" applyBorder="1" applyAlignment="1">
      <alignment horizontal="center" vertical="center" wrapText="1"/>
    </xf>
    <xf numFmtId="0" fontId="62" fillId="13" borderId="105" xfId="0" applyFont="1" applyFill="1" applyBorder="1" applyAlignment="1">
      <alignment horizontal="center" vertical="center" wrapText="1"/>
    </xf>
    <xf numFmtId="0" fontId="62" fillId="8" borderId="101" xfId="0" applyFont="1" applyFill="1" applyBorder="1" applyAlignment="1">
      <alignment vertical="center" wrapText="1"/>
    </xf>
    <xf numFmtId="0" fontId="61" fillId="8" borderId="96" xfId="0" applyFont="1" applyFill="1" applyBorder="1" applyAlignment="1">
      <alignment vertical="center" wrapText="1"/>
    </xf>
    <xf numFmtId="0" fontId="55" fillId="0" borderId="96" xfId="0" applyFont="1" applyBorder="1" applyAlignment="1">
      <alignment horizontal="center" vertical="center" wrapText="1"/>
    </xf>
    <xf numFmtId="0" fontId="62" fillId="0" borderId="102" xfId="0" applyFont="1" applyBorder="1" applyAlignment="1">
      <alignment horizontal="center" vertical="center" wrapText="1"/>
    </xf>
    <xf numFmtId="0" fontId="62" fillId="0" borderId="96" xfId="0" applyFont="1" applyBorder="1" applyAlignment="1">
      <alignment horizontal="center" vertical="center" wrapText="1"/>
    </xf>
    <xf numFmtId="0" fontId="62" fillId="0" borderId="103" xfId="0" applyFont="1" applyBorder="1" applyAlignment="1">
      <alignment horizontal="center" vertical="center" wrapText="1"/>
    </xf>
    <xf numFmtId="0" fontId="62" fillId="0" borderId="104" xfId="0" applyFont="1" applyBorder="1" applyAlignment="1">
      <alignment horizontal="center" vertical="center" wrapText="1"/>
    </xf>
    <xf numFmtId="0" fontId="62" fillId="0" borderId="105" xfId="0" applyFont="1" applyBorder="1" applyAlignment="1">
      <alignment horizontal="center" vertical="center" wrapText="1"/>
    </xf>
    <xf numFmtId="0" fontId="63" fillId="8" borderId="96" xfId="0" applyFont="1" applyFill="1" applyBorder="1" applyAlignment="1">
      <alignment vertical="center" wrapText="1"/>
    </xf>
    <xf numFmtId="0" fontId="62" fillId="8" borderId="103" xfId="0" applyFont="1" applyFill="1" applyBorder="1" applyAlignment="1">
      <alignment horizontal="center" vertical="center" wrapText="1"/>
    </xf>
    <xf numFmtId="0" fontId="55" fillId="0" borderId="6" xfId="0" applyFont="1" applyBorder="1" applyAlignment="1">
      <alignment horizontal="center" vertical="center" wrapText="1"/>
    </xf>
    <xf numFmtId="0" fontId="55" fillId="0" borderId="104" xfId="0" applyFont="1" applyBorder="1" applyAlignment="1">
      <alignment horizontal="center" vertical="center" wrapText="1"/>
    </xf>
    <xf numFmtId="0" fontId="55" fillId="0" borderId="0" xfId="0" applyFont="1" applyAlignment="1">
      <alignment horizontal="center" vertical="center" wrapText="1"/>
    </xf>
    <xf numFmtId="0" fontId="52" fillId="8" borderId="96" xfId="0" applyFont="1" applyFill="1" applyBorder="1" applyAlignment="1">
      <alignment vertical="center" wrapText="1"/>
    </xf>
    <xf numFmtId="0" fontId="0" fillId="0" borderId="4" xfId="0" applyBorder="1"/>
    <xf numFmtId="0" fontId="55" fillId="0" borderId="4" xfId="0" applyFont="1" applyBorder="1" applyAlignment="1">
      <alignment horizontal="center" vertical="center" wrapText="1"/>
    </xf>
    <xf numFmtId="0" fontId="55" fillId="13" borderId="101" xfId="0" applyFont="1" applyFill="1" applyBorder="1" applyAlignment="1">
      <alignment vertical="center" wrapText="1"/>
    </xf>
    <xf numFmtId="0" fontId="55" fillId="13" borderId="96" xfId="0" applyFont="1" applyFill="1" applyBorder="1" applyAlignment="1">
      <alignment vertical="center" wrapText="1"/>
    </xf>
    <xf numFmtId="0" fontId="54" fillId="0" borderId="102" xfId="0" applyFont="1" applyBorder="1" applyAlignment="1">
      <alignment horizontal="center" vertical="center" wrapText="1"/>
    </xf>
    <xf numFmtId="0" fontId="62" fillId="8" borderId="102" xfId="0" applyFont="1" applyFill="1" applyBorder="1" applyAlignment="1">
      <alignment horizontal="center" vertical="center" wrapText="1"/>
    </xf>
    <xf numFmtId="0" fontId="55" fillId="0" borderId="103" xfId="0" applyFont="1" applyBorder="1" applyAlignment="1">
      <alignment horizontal="center" vertical="center" wrapText="1"/>
    </xf>
    <xf numFmtId="0" fontId="55" fillId="0" borderId="105" xfId="0" applyFont="1" applyBorder="1" applyAlignment="1">
      <alignment horizontal="center" vertical="center" wrapText="1"/>
    </xf>
    <xf numFmtId="0" fontId="62" fillId="8" borderId="96" xfId="0" applyFont="1" applyFill="1" applyBorder="1" applyAlignment="1">
      <alignment horizontal="center" vertical="center" wrapText="1"/>
    </xf>
    <xf numFmtId="0" fontId="54" fillId="0" borderId="104" xfId="0" applyFont="1" applyBorder="1" applyAlignment="1">
      <alignment horizontal="center" vertical="center" wrapText="1"/>
    </xf>
    <xf numFmtId="0" fontId="62" fillId="0" borderId="101" xfId="0" applyFont="1" applyBorder="1" applyAlignment="1">
      <alignment vertical="center" wrapText="1"/>
    </xf>
    <xf numFmtId="0" fontId="65" fillId="8" borderId="102" xfId="0" applyFont="1" applyFill="1" applyBorder="1" applyAlignment="1">
      <alignment horizontal="center" vertical="center" wrapText="1"/>
    </xf>
    <xf numFmtId="0" fontId="54" fillId="0" borderId="0" xfId="0" applyFont="1" applyAlignment="1">
      <alignment horizontal="center" vertical="center" wrapText="1"/>
    </xf>
    <xf numFmtId="0" fontId="62" fillId="8" borderId="105" xfId="0" applyFont="1" applyFill="1" applyBorder="1" applyAlignment="1">
      <alignment horizontal="center" vertical="center" wrapText="1"/>
    </xf>
    <xf numFmtId="0" fontId="62" fillId="8" borderId="106" xfId="0" applyFont="1" applyFill="1" applyBorder="1" applyAlignment="1">
      <alignment vertical="center" wrapText="1"/>
    </xf>
    <xf numFmtId="0" fontId="63" fillId="0" borderId="93" xfId="0" applyFont="1" applyBorder="1" applyAlignment="1">
      <alignment vertical="center" wrapText="1"/>
    </xf>
    <xf numFmtId="0" fontId="62" fillId="0" borderId="6" xfId="0" applyFont="1" applyBorder="1" applyAlignment="1">
      <alignment horizontal="center" vertical="center" wrapText="1"/>
    </xf>
    <xf numFmtId="0" fontId="62" fillId="0" borderId="87" xfId="0" applyFont="1" applyBorder="1" applyAlignment="1">
      <alignment horizontal="center" vertical="center" wrapText="1"/>
    </xf>
    <xf numFmtId="0" fontId="63" fillId="0" borderId="4" xfId="0" applyFont="1" applyBorder="1" applyAlignment="1">
      <alignment vertical="center" wrapText="1"/>
    </xf>
    <xf numFmtId="0" fontId="63" fillId="0" borderId="4" xfId="0" applyFont="1" applyBorder="1" applyAlignment="1">
      <alignment wrapText="1"/>
    </xf>
    <xf numFmtId="0" fontId="62" fillId="8" borderId="107" xfId="0" applyFont="1" applyFill="1" applyBorder="1" applyAlignment="1">
      <alignment horizontal="center" vertical="center" wrapText="1"/>
    </xf>
    <xf numFmtId="0" fontId="55" fillId="8" borderId="107" xfId="0" applyFont="1" applyFill="1" applyBorder="1" applyAlignment="1">
      <alignment horizontal="center" vertical="center" wrapText="1"/>
    </xf>
    <xf numFmtId="0" fontId="62" fillId="8" borderId="4" xfId="0" applyFont="1" applyFill="1" applyBorder="1" applyAlignment="1">
      <alignment horizontal="center" vertical="center" wrapText="1"/>
    </xf>
    <xf numFmtId="0" fontId="63" fillId="8" borderId="108" xfId="0" applyFont="1" applyFill="1" applyBorder="1" applyAlignment="1">
      <alignment vertical="center" wrapText="1"/>
    </xf>
    <xf numFmtId="0" fontId="63" fillId="8" borderId="4" xfId="0" applyFont="1" applyFill="1" applyBorder="1" applyAlignment="1">
      <alignment vertical="center" wrapText="1"/>
    </xf>
    <xf numFmtId="0" fontId="62" fillId="8" borderId="96" xfId="0" applyFont="1" applyFill="1" applyBorder="1" applyAlignment="1">
      <alignment vertical="center" wrapText="1"/>
    </xf>
    <xf numFmtId="0" fontId="55" fillId="0" borderId="102" xfId="0" applyFont="1" applyBorder="1" applyAlignment="1">
      <alignment horizontal="center" vertical="center" wrapText="1"/>
    </xf>
    <xf numFmtId="0" fontId="62" fillId="8" borderId="104" xfId="0" applyFont="1" applyFill="1" applyBorder="1" applyAlignment="1">
      <alignment horizontal="center" vertical="center" wrapText="1"/>
    </xf>
    <xf numFmtId="0" fontId="63" fillId="0" borderId="101" xfId="0" applyFont="1" applyBorder="1" applyAlignment="1">
      <alignment vertical="center" wrapText="1"/>
    </xf>
    <xf numFmtId="0" fontId="63" fillId="0" borderId="96" xfId="0" applyFont="1" applyBorder="1" applyAlignment="1">
      <alignment vertical="center" wrapText="1"/>
    </xf>
    <xf numFmtId="0" fontId="63" fillId="8" borderId="101" xfId="0" applyFont="1" applyFill="1" applyBorder="1" applyAlignment="1">
      <alignment vertical="center" wrapText="1"/>
    </xf>
    <xf numFmtId="0" fontId="62" fillId="0" borderId="96" xfId="0" applyFont="1" applyBorder="1" applyAlignment="1">
      <alignment vertical="center" wrapText="1"/>
    </xf>
    <xf numFmtId="0" fontId="55" fillId="8" borderId="96" xfId="0" applyFont="1" applyFill="1" applyBorder="1" applyAlignment="1">
      <alignment vertical="center" wrapText="1"/>
    </xf>
    <xf numFmtId="0" fontId="54" fillId="0" borderId="103" xfId="0" applyFont="1" applyBorder="1" applyAlignment="1">
      <alignment horizontal="center" vertical="center" wrapText="1"/>
    </xf>
    <xf numFmtId="0" fontId="55" fillId="13" borderId="106" xfId="0" applyFont="1" applyFill="1" applyBorder="1" applyAlignment="1">
      <alignment vertical="center" wrapText="1"/>
    </xf>
    <xf numFmtId="0" fontId="55" fillId="13" borderId="93" xfId="0" applyFont="1" applyFill="1" applyBorder="1" applyAlignment="1">
      <alignment vertical="center" wrapText="1"/>
    </xf>
    <xf numFmtId="0" fontId="62" fillId="13" borderId="94" xfId="0" applyFont="1" applyFill="1" applyBorder="1" applyAlignment="1">
      <alignment horizontal="center" vertical="center" wrapText="1"/>
    </xf>
    <xf numFmtId="0" fontId="62" fillId="13" borderId="93" xfId="0" applyFont="1" applyFill="1" applyBorder="1" applyAlignment="1">
      <alignment horizontal="center" vertical="center" wrapText="1"/>
    </xf>
    <xf numFmtId="0" fontId="62" fillId="13" borderId="6" xfId="0" applyFont="1" applyFill="1" applyBorder="1" applyAlignment="1">
      <alignment horizontal="center" vertical="center" wrapText="1"/>
    </xf>
    <xf numFmtId="0" fontId="62" fillId="13" borderId="0" xfId="0" applyFont="1" applyFill="1" applyAlignment="1">
      <alignment horizontal="center" vertical="center" wrapText="1"/>
    </xf>
    <xf numFmtId="0" fontId="62" fillId="13" borderId="109" xfId="0" applyFont="1" applyFill="1" applyBorder="1" applyAlignment="1">
      <alignment horizontal="center" vertical="center" wrapText="1"/>
    </xf>
    <xf numFmtId="0" fontId="62" fillId="0" borderId="4" xfId="0" applyFont="1" applyBorder="1" applyAlignment="1">
      <alignment vertical="center" wrapText="1"/>
    </xf>
    <xf numFmtId="0" fontId="62" fillId="0" borderId="4" xfId="0" applyFont="1" applyBorder="1" applyAlignment="1">
      <alignment horizontal="center" vertical="center" wrapText="1"/>
    </xf>
    <xf numFmtId="0" fontId="54" fillId="0" borderId="4" xfId="0" applyFont="1" applyBorder="1" applyAlignment="1">
      <alignment horizontal="center" vertical="center" wrapText="1"/>
    </xf>
    <xf numFmtId="0" fontId="62" fillId="0" borderId="110" xfId="0" applyFont="1" applyBorder="1" applyAlignment="1">
      <alignment vertical="center" wrapText="1"/>
    </xf>
    <xf numFmtId="0" fontId="61" fillId="0" borderId="4" xfId="0" applyFont="1" applyBorder="1" applyAlignment="1">
      <alignment vertical="center" wrapText="1"/>
    </xf>
    <xf numFmtId="0" fontId="54" fillId="0" borderId="105" xfId="0" applyFont="1" applyBorder="1" applyAlignment="1">
      <alignment horizontal="center" vertical="center" wrapText="1"/>
    </xf>
    <xf numFmtId="0" fontId="61" fillId="0" borderId="96" xfId="0" applyFont="1" applyBorder="1" applyAlignment="1">
      <alignment vertical="center" wrapText="1"/>
    </xf>
    <xf numFmtId="0" fontId="51" fillId="0" borderId="103" xfId="0" applyFont="1" applyBorder="1" applyAlignment="1">
      <alignment horizontal="center" vertical="center" wrapText="1"/>
    </xf>
    <xf numFmtId="0" fontId="62" fillId="8" borderId="111" xfId="0" applyFont="1" applyFill="1" applyBorder="1" applyAlignment="1">
      <alignment horizontal="center" vertical="center" wrapText="1"/>
    </xf>
    <xf numFmtId="0" fontId="47" fillId="0" borderId="0" xfId="0" applyFont="1"/>
    <xf numFmtId="0" fontId="50" fillId="0" borderId="0" xfId="0" applyFont="1"/>
    <xf numFmtId="0" fontId="46" fillId="7" borderId="0" xfId="0" applyFont="1" applyFill="1" applyAlignment="1">
      <alignment wrapText="1"/>
    </xf>
    <xf numFmtId="0" fontId="44" fillId="0" borderId="0" xfId="0" applyFont="1" applyAlignment="1">
      <alignment wrapText="1"/>
    </xf>
    <xf numFmtId="0" fontId="1" fillId="4" borderId="1" xfId="0" applyFont="1" applyFill="1" applyBorder="1" applyAlignment="1">
      <alignment wrapText="1"/>
    </xf>
    <xf numFmtId="0" fontId="1" fillId="2" borderId="1" xfId="0" applyFont="1" applyFill="1" applyBorder="1" applyAlignment="1">
      <alignment wrapText="1"/>
    </xf>
    <xf numFmtId="0" fontId="1" fillId="5" borderId="1" xfId="0" applyFont="1" applyFill="1" applyBorder="1" applyAlignment="1">
      <alignment wrapText="1"/>
    </xf>
    <xf numFmtId="0" fontId="1" fillId="0" borderId="1" xfId="0" applyFont="1" applyBorder="1" applyAlignment="1">
      <alignment wrapText="1"/>
    </xf>
    <xf numFmtId="0" fontId="1" fillId="0" borderId="0" xfId="0" applyFont="1" applyAlignment="1">
      <alignment wrapText="1"/>
    </xf>
    <xf numFmtId="0" fontId="1" fillId="0" borderId="0" xfId="0" applyFont="1"/>
    <xf numFmtId="0" fontId="1" fillId="0" borderId="0" xfId="0" applyFont="1" applyAlignment="1">
      <alignment vertical="center" wrapText="1"/>
    </xf>
    <xf numFmtId="0" fontId="1" fillId="0" borderId="0" xfId="0" applyFont="1" applyAlignment="1">
      <alignment vertical="top"/>
    </xf>
    <xf numFmtId="0" fontId="1" fillId="0" borderId="13" xfId="0" applyFont="1" applyBorder="1" applyAlignment="1">
      <alignment horizontal="left" vertical="center" wrapText="1"/>
    </xf>
    <xf numFmtId="0" fontId="1" fillId="2" borderId="14" xfId="0" applyFont="1" applyFill="1" applyBorder="1" applyAlignment="1" applyProtection="1">
      <alignment vertical="center"/>
      <protection locked="0"/>
    </xf>
    <xf numFmtId="0" fontId="1" fillId="0" borderId="14" xfId="0" applyFont="1" applyBorder="1" applyAlignment="1">
      <alignment horizontal="left" vertical="center" wrapText="1"/>
    </xf>
    <xf numFmtId="0" fontId="1" fillId="0" borderId="8" xfId="0" applyFont="1" applyBorder="1" applyAlignment="1">
      <alignment horizontal="left" vertical="center" wrapText="1"/>
    </xf>
    <xf numFmtId="0" fontId="1" fillId="2" borderId="1" xfId="0" applyFont="1" applyFill="1" applyBorder="1" applyAlignment="1" applyProtection="1">
      <alignment vertical="center"/>
      <protection locked="0"/>
    </xf>
    <xf numFmtId="0" fontId="1" fillId="0" borderId="0" xfId="0" applyFont="1" applyAlignment="1">
      <alignment vertical="center"/>
    </xf>
    <xf numFmtId="0" fontId="1" fillId="4" borderId="0" xfId="0" applyFont="1" applyFill="1" applyAlignment="1">
      <alignment vertical="top"/>
    </xf>
    <xf numFmtId="0" fontId="1" fillId="5" borderId="1" xfId="0" applyFont="1" applyFill="1" applyBorder="1" applyAlignment="1">
      <alignment vertical="center"/>
    </xf>
    <xf numFmtId="0" fontId="1" fillId="0" borderId="1" xfId="0" applyFont="1" applyBorder="1" applyAlignment="1">
      <alignment horizontal="left" vertical="center" wrapText="1"/>
    </xf>
    <xf numFmtId="0" fontId="1" fillId="5" borderId="11" xfId="0" applyFont="1" applyFill="1" applyBorder="1" applyAlignment="1" applyProtection="1">
      <alignment vertical="center"/>
      <protection locked="0"/>
    </xf>
    <xf numFmtId="0" fontId="1" fillId="4" borderId="3" xfId="0" applyFont="1" applyFill="1" applyBorder="1" applyAlignment="1">
      <alignment vertical="center"/>
    </xf>
    <xf numFmtId="0" fontId="1" fillId="0" borderId="37" xfId="0" applyFont="1" applyBorder="1" applyAlignment="1">
      <alignment horizontal="left" vertical="center" wrapText="1"/>
    </xf>
    <xf numFmtId="0" fontId="1" fillId="2" borderId="31" xfId="0" applyFont="1" applyFill="1" applyBorder="1" applyAlignment="1" applyProtection="1">
      <alignment vertical="center"/>
      <protection locked="0"/>
    </xf>
    <xf numFmtId="0" fontId="1" fillId="0" borderId="31" xfId="0" applyFont="1" applyBorder="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2" borderId="11" xfId="0" applyFont="1" applyFill="1" applyBorder="1" applyAlignment="1" applyProtection="1">
      <alignment vertical="center"/>
      <protection locked="0"/>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4" borderId="0" xfId="0" applyFont="1" applyFill="1" applyAlignment="1">
      <alignment horizontal="left" vertical="center" wrapText="1"/>
    </xf>
    <xf numFmtId="0" fontId="1" fillId="4" borderId="75" xfId="0" applyFont="1" applyFill="1" applyBorder="1" applyAlignment="1">
      <alignment vertical="center"/>
    </xf>
    <xf numFmtId="0" fontId="1" fillId="4" borderId="75" xfId="0" applyFont="1" applyFill="1" applyBorder="1" applyAlignment="1">
      <alignment horizontal="left" vertical="center" wrapText="1"/>
    </xf>
    <xf numFmtId="0" fontId="1" fillId="4" borderId="46" xfId="0" applyFont="1" applyFill="1" applyBorder="1" applyAlignment="1">
      <alignment horizontal="left" vertical="center" wrapText="1"/>
    </xf>
    <xf numFmtId="0" fontId="1" fillId="0" borderId="63" xfId="0" applyFont="1" applyBorder="1" applyAlignment="1">
      <alignment horizontal="left" vertical="center" wrapText="1"/>
    </xf>
    <xf numFmtId="0" fontId="1" fillId="2" borderId="64" xfId="0" applyFont="1" applyFill="1" applyBorder="1" applyAlignment="1" applyProtection="1">
      <alignment vertical="center"/>
      <protection locked="0"/>
    </xf>
    <xf numFmtId="0" fontId="1" fillId="0" borderId="66" xfId="0" applyFont="1" applyBorder="1" applyAlignment="1">
      <alignment horizontal="left" vertical="center" wrapText="1"/>
    </xf>
    <xf numFmtId="0" fontId="1" fillId="0" borderId="67" xfId="0" applyFont="1" applyBorder="1" applyAlignment="1">
      <alignment horizontal="left" vertical="center" wrapText="1"/>
    </xf>
    <xf numFmtId="0" fontId="1" fillId="0" borderId="1" xfId="0" applyFont="1" applyBorder="1" applyAlignment="1">
      <alignment vertical="center" wrapText="1"/>
    </xf>
    <xf numFmtId="0" fontId="1" fillId="0" borderId="67" xfId="0" applyFont="1" applyBorder="1" applyAlignment="1">
      <alignment vertical="center" wrapText="1"/>
    </xf>
    <xf numFmtId="0" fontId="1" fillId="0" borderId="61" xfId="0" applyFont="1" applyBorder="1" applyAlignment="1">
      <alignment vertical="center"/>
    </xf>
    <xf numFmtId="0" fontId="1" fillId="0" borderId="69" xfId="0" applyFont="1" applyBorder="1" applyAlignment="1">
      <alignment vertical="center" wrapText="1"/>
    </xf>
    <xf numFmtId="0" fontId="1" fillId="2" borderId="61" xfId="0" applyFont="1" applyFill="1" applyBorder="1" applyAlignment="1" applyProtection="1">
      <alignment vertical="center"/>
      <protection locked="0"/>
    </xf>
    <xf numFmtId="0" fontId="1" fillId="0" borderId="62" xfId="0" applyFont="1" applyBorder="1" applyAlignment="1">
      <alignment vertical="center" wrapText="1"/>
    </xf>
    <xf numFmtId="0" fontId="1" fillId="0" borderId="71" xfId="0" applyFont="1" applyBorder="1" applyAlignment="1">
      <alignment vertical="center" wrapText="1"/>
    </xf>
    <xf numFmtId="0" fontId="1" fillId="0" borderId="73" xfId="0" applyFont="1" applyBorder="1" applyAlignment="1">
      <alignment vertical="center"/>
    </xf>
    <xf numFmtId="0" fontId="1" fillId="0" borderId="74" xfId="0" applyFont="1" applyBorder="1" applyAlignment="1">
      <alignment vertical="center" wrapText="1"/>
    </xf>
    <xf numFmtId="164" fontId="1" fillId="0" borderId="0" xfId="15" applyNumberFormat="1" applyFont="1"/>
    <xf numFmtId="0" fontId="1" fillId="0" borderId="1" xfId="0" applyFont="1" applyBorder="1"/>
    <xf numFmtId="0" fontId="1" fillId="5" borderId="1" xfId="15" applyNumberFormat="1" applyFont="1" applyFill="1" applyBorder="1" applyProtection="1"/>
    <xf numFmtId="164" fontId="1" fillId="0" borderId="1" xfId="15" applyNumberFormat="1" applyFont="1" applyBorder="1"/>
    <xf numFmtId="0" fontId="1" fillId="0" borderId="1" xfId="15" applyNumberFormat="1" applyFont="1" applyFill="1" applyBorder="1"/>
    <xf numFmtId="164" fontId="1" fillId="0" borderId="1" xfId="15" applyNumberFormat="1" applyFont="1" applyFill="1" applyBorder="1"/>
    <xf numFmtId="164" fontId="1" fillId="0" borderId="0" xfId="15" applyNumberFormat="1" applyFont="1" applyFill="1"/>
    <xf numFmtId="164" fontId="1" fillId="0" borderId="0" xfId="15" applyNumberFormat="1" applyFont="1" applyFill="1" applyBorder="1"/>
    <xf numFmtId="166" fontId="1" fillId="5" borderId="1" xfId="15" applyNumberFormat="1" applyFont="1" applyFill="1" applyBorder="1"/>
    <xf numFmtId="0" fontId="1" fillId="0" borderId="1" xfId="0" applyFont="1" applyBorder="1" applyAlignment="1">
      <alignment vertical="top" wrapText="1"/>
    </xf>
    <xf numFmtId="2" fontId="1" fillId="2" borderId="1" xfId="15" applyNumberFormat="1" applyFont="1" applyFill="1" applyBorder="1" applyProtection="1">
      <protection locked="0"/>
    </xf>
    <xf numFmtId="166" fontId="1" fillId="2" borderId="27" xfId="15" applyNumberFormat="1" applyFont="1" applyFill="1" applyBorder="1" applyProtection="1">
      <protection locked="0"/>
    </xf>
    <xf numFmtId="166" fontId="1" fillId="5" borderId="27" xfId="15" applyNumberFormat="1" applyFont="1" applyFill="1" applyBorder="1"/>
    <xf numFmtId="164" fontId="1" fillId="0" borderId="27" xfId="15" applyNumberFormat="1" applyFont="1" applyFill="1" applyBorder="1"/>
    <xf numFmtId="166" fontId="1" fillId="5" borderId="3" xfId="15" applyNumberFormat="1" applyFont="1" applyFill="1" applyBorder="1"/>
    <xf numFmtId="164" fontId="1" fillId="5" borderId="3" xfId="15" applyNumberFormat="1" applyFont="1" applyFill="1" applyBorder="1"/>
    <xf numFmtId="5" fontId="1" fillId="5" borderId="36" xfId="15" applyNumberFormat="1" applyFont="1" applyFill="1" applyBorder="1"/>
    <xf numFmtId="44" fontId="1" fillId="0" borderId="0" xfId="2" applyFont="1" applyFill="1" applyBorder="1"/>
    <xf numFmtId="5" fontId="1" fillId="5" borderId="1" xfId="15" applyNumberFormat="1" applyFont="1" applyFill="1" applyBorder="1"/>
    <xf numFmtId="166" fontId="1" fillId="2" borderId="1" xfId="15" applyNumberFormat="1" applyFont="1" applyFill="1" applyBorder="1" applyProtection="1">
      <protection locked="0"/>
    </xf>
    <xf numFmtId="164" fontId="1" fillId="0" borderId="0" xfId="15" applyNumberFormat="1" applyFont="1" applyBorder="1"/>
    <xf numFmtId="0" fontId="1" fillId="0" borderId="27" xfId="0" applyFont="1" applyBorder="1"/>
    <xf numFmtId="1" fontId="1" fillId="2" borderId="27" xfId="15" applyNumberFormat="1" applyFont="1" applyFill="1" applyBorder="1" applyProtection="1">
      <protection locked="0"/>
    </xf>
    <xf numFmtId="164" fontId="1" fillId="0" borderId="27" xfId="15" applyNumberFormat="1" applyFont="1" applyBorder="1"/>
    <xf numFmtId="43" fontId="1" fillId="5" borderId="3" xfId="15" applyFont="1" applyFill="1" applyBorder="1"/>
    <xf numFmtId="164" fontId="1" fillId="0" borderId="3" xfId="15" applyNumberFormat="1" applyFont="1" applyBorder="1"/>
    <xf numFmtId="5" fontId="1" fillId="0" borderId="36" xfId="15" applyNumberFormat="1" applyFont="1" applyBorder="1"/>
    <xf numFmtId="167" fontId="1" fillId="2" borderId="1" xfId="15" applyNumberFormat="1" applyFont="1" applyFill="1" applyBorder="1" applyProtection="1">
      <protection locked="0"/>
    </xf>
    <xf numFmtId="167" fontId="1" fillId="2" borderId="27" xfId="15" applyNumberFormat="1" applyFont="1" applyFill="1" applyBorder="1" applyProtection="1">
      <protection locked="0"/>
    </xf>
    <xf numFmtId="5" fontId="1" fillId="0" borderId="0" xfId="15" applyNumberFormat="1" applyFont="1"/>
    <xf numFmtId="5" fontId="1" fillId="0" borderId="15" xfId="15" applyNumberFormat="1" applyFont="1" applyBorder="1"/>
    <xf numFmtId="5" fontId="1" fillId="0" borderId="9" xfId="15" applyNumberFormat="1" applyFont="1" applyBorder="1"/>
    <xf numFmtId="5" fontId="1" fillId="0" borderId="12" xfId="15" applyNumberFormat="1" applyFont="1" applyBorder="1"/>
    <xf numFmtId="0" fontId="1" fillId="4" borderId="0" xfId="0" applyFont="1" applyFill="1" applyAlignment="1">
      <alignment horizontal="left" vertical="top"/>
    </xf>
    <xf numFmtId="9" fontId="1" fillId="2" borderId="14" xfId="7" applyFont="1" applyFill="1" applyBorder="1" applyAlignment="1" applyProtection="1">
      <alignment vertical="center"/>
      <protection locked="0"/>
    </xf>
    <xf numFmtId="0" fontId="1" fillId="0" borderId="80" xfId="0" applyFont="1" applyBorder="1" applyAlignment="1">
      <alignment vertical="center" wrapText="1"/>
    </xf>
    <xf numFmtId="0" fontId="1" fillId="2" borderId="79" xfId="0" applyFont="1" applyFill="1" applyBorder="1" applyAlignment="1" applyProtection="1">
      <alignment vertical="center"/>
      <protection locked="0"/>
    </xf>
    <xf numFmtId="0" fontId="1" fillId="2" borderId="80" xfId="0" applyFont="1" applyFill="1" applyBorder="1" applyAlignment="1" applyProtection="1">
      <alignment vertical="center"/>
      <protection locked="0"/>
    </xf>
    <xf numFmtId="0" fontId="1" fillId="0" borderId="41" xfId="0" applyFont="1" applyBorder="1" applyAlignment="1">
      <alignment vertical="top" wrapText="1"/>
    </xf>
    <xf numFmtId="44" fontId="1" fillId="2" borderId="48" xfId="2" applyFont="1" applyFill="1" applyBorder="1" applyAlignment="1" applyProtection="1">
      <alignment vertical="center"/>
      <protection locked="0"/>
    </xf>
    <xf numFmtId="44" fontId="1" fillId="2" borderId="60" xfId="2" applyFont="1" applyFill="1" applyBorder="1" applyAlignment="1" applyProtection="1">
      <alignment vertical="center"/>
      <protection locked="0"/>
    </xf>
    <xf numFmtId="44" fontId="1" fillId="2" borderId="9" xfId="2" applyFont="1" applyFill="1" applyBorder="1" applyAlignment="1" applyProtection="1">
      <alignment vertical="center"/>
      <protection locked="0"/>
    </xf>
    <xf numFmtId="0" fontId="1" fillId="0" borderId="35" xfId="0" quotePrefix="1" applyFont="1" applyBorder="1" applyAlignment="1">
      <alignment vertical="center" wrapText="1"/>
    </xf>
    <xf numFmtId="0" fontId="1" fillId="0" borderId="60" xfId="0" quotePrefix="1" applyFont="1" applyBorder="1" applyAlignment="1">
      <alignment vertical="center" wrapText="1"/>
    </xf>
    <xf numFmtId="0" fontId="1" fillId="0" borderId="27" xfId="0" quotePrefix="1" applyFont="1" applyBorder="1" applyAlignment="1">
      <alignment vertical="center" wrapText="1"/>
    </xf>
    <xf numFmtId="0" fontId="1" fillId="0" borderId="8" xfId="0" applyFont="1" applyBorder="1" applyAlignment="1">
      <alignment vertical="center" wrapText="1"/>
    </xf>
    <xf numFmtId="44" fontId="1" fillId="2" borderId="17" xfId="2" applyFont="1" applyFill="1" applyBorder="1" applyAlignment="1" applyProtection="1">
      <alignment vertical="center"/>
      <protection locked="0"/>
    </xf>
    <xf numFmtId="0" fontId="1" fillId="0" borderId="31" xfId="0" applyFont="1" applyBorder="1" applyAlignment="1">
      <alignment vertical="center" wrapText="1"/>
    </xf>
    <xf numFmtId="0" fontId="1" fillId="0" borderId="11" xfId="0" applyFont="1" applyBorder="1" applyAlignment="1">
      <alignment vertical="center" wrapText="1"/>
    </xf>
    <xf numFmtId="0" fontId="1" fillId="0" borderId="14" xfId="0" applyFont="1" applyBorder="1" applyAlignment="1">
      <alignment vertical="center" wrapText="1"/>
    </xf>
    <xf numFmtId="0" fontId="1" fillId="0" borderId="0" xfId="0" applyFont="1" applyAlignment="1">
      <alignment horizontal="center" vertical="center" wrapText="1"/>
    </xf>
    <xf numFmtId="0" fontId="1" fillId="2" borderId="8" xfId="0" applyFont="1" applyFill="1" applyBorder="1" applyAlignment="1" applyProtection="1">
      <alignment vertical="center" wrapText="1"/>
      <protection locked="0"/>
    </xf>
    <xf numFmtId="0" fontId="1" fillId="2" borderId="1" xfId="0" applyFont="1" applyFill="1" applyBorder="1" applyAlignment="1" applyProtection="1">
      <alignment vertical="center" wrapText="1"/>
      <protection locked="0"/>
    </xf>
    <xf numFmtId="0" fontId="12" fillId="0" borderId="0" xfId="0" applyFont="1" applyAlignment="1">
      <alignment horizontal="center"/>
    </xf>
    <xf numFmtId="164" fontId="1" fillId="0" borderId="44" xfId="15" applyNumberFormat="1" applyFont="1" applyBorder="1" applyAlignment="1">
      <alignment horizontal="left"/>
    </xf>
    <xf numFmtId="164" fontId="1" fillId="0" borderId="0" xfId="15" applyNumberFormat="1" applyFont="1" applyBorder="1" applyAlignment="1">
      <alignment horizontal="left"/>
    </xf>
    <xf numFmtId="0" fontId="57" fillId="10" borderId="45" xfId="0" applyFont="1" applyFill="1" applyBorder="1" applyAlignment="1">
      <alignment horizontal="center"/>
    </xf>
    <xf numFmtId="0" fontId="58" fillId="10" borderId="3" xfId="0" applyFont="1" applyFill="1" applyBorder="1" applyAlignment="1">
      <alignment horizontal="center"/>
    </xf>
    <xf numFmtId="0" fontId="58" fillId="10" borderId="36" xfId="0" applyFont="1" applyFill="1" applyBorder="1" applyAlignment="1">
      <alignment horizontal="center"/>
    </xf>
    <xf numFmtId="0" fontId="59" fillId="11" borderId="2" xfId="0" applyFont="1" applyFill="1" applyBorder="1" applyAlignment="1">
      <alignment horizontal="center"/>
    </xf>
    <xf numFmtId="0" fontId="0" fillId="0" borderId="3" xfId="0" applyBorder="1" applyAlignment="1">
      <alignment horizontal="center"/>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 fillId="0" borderId="54" xfId="0" applyFont="1" applyBorder="1" applyAlignment="1">
      <alignment horizontal="left" vertical="center" wrapText="1"/>
    </xf>
    <xf numFmtId="0" fontId="1" fillId="0" borderId="57" xfId="0" applyFont="1" applyBorder="1" applyAlignment="1">
      <alignment horizontal="left" vertical="center" wrapText="1"/>
    </xf>
    <xf numFmtId="0" fontId="1" fillId="0" borderId="51" xfId="0" applyFont="1" applyBorder="1" applyAlignment="1">
      <alignment horizontal="left" vertical="center" wrapText="1"/>
    </xf>
    <xf numFmtId="0" fontId="1" fillId="0" borderId="55" xfId="0" applyFont="1" applyBorder="1" applyAlignment="1">
      <alignment horizontal="left" vertical="center" wrapText="1"/>
    </xf>
    <xf numFmtId="0" fontId="1" fillId="0" borderId="58" xfId="0" applyFont="1" applyBorder="1" applyAlignment="1">
      <alignment horizontal="left" vertical="center" wrapText="1"/>
    </xf>
    <xf numFmtId="0" fontId="1" fillId="0" borderId="52" xfId="0" applyFont="1" applyBorder="1" applyAlignment="1">
      <alignment horizontal="left" vertical="center" wrapText="1"/>
    </xf>
    <xf numFmtId="0" fontId="33" fillId="4" borderId="2" xfId="0" applyFont="1" applyFill="1" applyBorder="1" applyAlignment="1">
      <alignment vertical="center" wrapText="1"/>
    </xf>
    <xf numFmtId="0" fontId="33" fillId="4" borderId="3" xfId="0" applyFont="1" applyFill="1" applyBorder="1" applyAlignment="1">
      <alignment vertical="center" wrapText="1"/>
    </xf>
    <xf numFmtId="0" fontId="33" fillId="4" borderId="36" xfId="0" applyFont="1" applyFill="1" applyBorder="1" applyAlignment="1">
      <alignment vertical="center" wrapText="1"/>
    </xf>
    <xf numFmtId="0" fontId="1" fillId="0" borderId="53" xfId="0" applyFont="1" applyBorder="1" applyAlignment="1">
      <alignment vertical="center" wrapText="1"/>
    </xf>
    <xf numFmtId="0" fontId="1" fillId="0" borderId="56" xfId="0" applyFont="1" applyBorder="1" applyAlignment="1">
      <alignment vertical="center" wrapText="1"/>
    </xf>
    <xf numFmtId="0" fontId="1" fillId="0" borderId="50" xfId="0" applyFont="1" applyBorder="1" applyAlignment="1">
      <alignment vertical="center" wrapText="1"/>
    </xf>
    <xf numFmtId="44" fontId="9" fillId="0" borderId="14" xfId="2" applyFont="1" applyFill="1" applyBorder="1" applyAlignment="1">
      <alignment horizontal="left" vertical="center"/>
    </xf>
    <xf numFmtId="44" fontId="9" fillId="0" borderId="27" xfId="2" applyFont="1" applyFill="1" applyBorder="1" applyAlignment="1">
      <alignment horizontal="left" vertical="center"/>
    </xf>
    <xf numFmtId="44" fontId="9" fillId="0" borderId="14" xfId="2" applyFont="1" applyFill="1" applyBorder="1" applyAlignment="1">
      <alignment horizontal="left" vertical="center" wrapText="1"/>
    </xf>
    <xf numFmtId="44" fontId="9" fillId="0" borderId="27" xfId="2" applyFont="1" applyFill="1" applyBorder="1" applyAlignment="1">
      <alignment horizontal="left" vertical="center" wrapText="1"/>
    </xf>
    <xf numFmtId="0" fontId="0" fillId="0" borderId="0" xfId="0" applyAlignment="1">
      <alignment wrapText="1"/>
    </xf>
    <xf numFmtId="44" fontId="9" fillId="0" borderId="15" xfId="2" applyFont="1" applyFill="1" applyBorder="1" applyAlignment="1">
      <alignment horizontal="left" vertical="center"/>
    </xf>
    <xf numFmtId="44" fontId="9" fillId="0" borderId="29" xfId="2" applyFont="1" applyFill="1" applyBorder="1" applyAlignment="1">
      <alignment horizontal="left" vertical="center"/>
    </xf>
    <xf numFmtId="44" fontId="9" fillId="0" borderId="42" xfId="2" applyFont="1" applyFill="1" applyBorder="1" applyAlignment="1">
      <alignment horizontal="left" vertical="center"/>
    </xf>
    <xf numFmtId="44" fontId="9" fillId="0" borderId="76" xfId="2" applyFont="1" applyFill="1" applyBorder="1" applyAlignment="1">
      <alignment horizontal="left" vertical="center"/>
    </xf>
    <xf numFmtId="44" fontId="9" fillId="0" borderId="0" xfId="2" applyFont="1" applyFill="1" applyBorder="1" applyAlignment="1">
      <alignment horizontal="left" vertical="center"/>
    </xf>
    <xf numFmtId="44" fontId="9" fillId="0" borderId="13" xfId="2" applyFont="1" applyFill="1" applyBorder="1" applyAlignment="1">
      <alignment horizontal="left" vertical="center"/>
    </xf>
    <xf numFmtId="44" fontId="9" fillId="0" borderId="32" xfId="2" applyFont="1" applyFill="1" applyBorder="1" applyAlignment="1">
      <alignment horizontal="left" vertical="center"/>
    </xf>
    <xf numFmtId="44" fontId="9" fillId="0" borderId="14" xfId="2" applyFont="1" applyFill="1" applyBorder="1" applyAlignment="1">
      <alignment horizontal="left" vertical="top" wrapText="1"/>
    </xf>
    <xf numFmtId="44" fontId="9" fillId="0" borderId="27" xfId="2" applyFont="1" applyFill="1" applyBorder="1" applyAlignment="1">
      <alignment horizontal="left" vertical="top" wrapText="1"/>
    </xf>
    <xf numFmtId="44" fontId="9" fillId="0" borderId="24" xfId="2" applyFont="1" applyFill="1" applyBorder="1" applyAlignment="1">
      <alignment horizontal="left" vertical="center" wrapText="1"/>
    </xf>
    <xf numFmtId="44" fontId="9" fillId="0" borderId="28" xfId="2" applyFont="1" applyFill="1" applyBorder="1" applyAlignment="1">
      <alignment horizontal="left" vertical="center" wrapText="1"/>
    </xf>
    <xf numFmtId="0" fontId="4" fillId="0" borderId="0" xfId="4" applyAlignment="1">
      <alignment horizontal="center"/>
    </xf>
    <xf numFmtId="0" fontId="0" fillId="0" borderId="3" xfId="0" applyBorder="1" applyAlignment="1"/>
    <xf numFmtId="0" fontId="0" fillId="0" borderId="46" xfId="0" applyBorder="1" applyAlignment="1"/>
  </cellXfs>
  <cellStyles count="17">
    <cellStyle name="Hyperlink" xfId="3" builtinId="8"/>
    <cellStyle name="Hyperlink 2" xfId="12" xr:uid="{D9C1434E-C7FB-48FE-9BC2-4CD3A6843CA3}"/>
    <cellStyle name="Komma" xfId="15" builtinId="3"/>
    <cellStyle name="Komma 2" xfId="6" xr:uid="{D78EDA4D-7E7B-4DD8-B94D-AEAE7D4A085C}"/>
    <cellStyle name="Komma 2 2" xfId="10" xr:uid="{E17EDE09-6105-4F18-AEEC-D45E80DAB907}"/>
    <cellStyle name="Komma 3" xfId="11" xr:uid="{B0BD7CF1-BF59-4D17-8CE0-7D611106290C}"/>
    <cellStyle name="Procent" xfId="7" builtinId="5"/>
    <cellStyle name="Procent 2" xfId="14" xr:uid="{DB5B9937-B64C-4C14-9D5C-4F82CE426736}"/>
    <cellStyle name="Standaard" xfId="0" builtinId="0"/>
    <cellStyle name="Standaard 2" xfId="4" xr:uid="{EA166A6E-8A65-4894-B29E-2019B734D57E}"/>
    <cellStyle name="Standaard 2 2" xfId="5" xr:uid="{363F61C7-4C00-455D-A8FC-E7DA47C8646C}"/>
    <cellStyle name="Standaard 3" xfId="9" xr:uid="{2F6B1C74-EA4E-4F40-8FDA-F1AB82084950}"/>
    <cellStyle name="Standaard 4" xfId="13" xr:uid="{54CE09B9-B170-4C47-8DC3-E7323203745F}"/>
    <cellStyle name="Standaard 5" xfId="8" xr:uid="{867D73EF-0511-4953-995D-7B0417DFC2B1}"/>
    <cellStyle name="Standaard 6" xfId="16" xr:uid="{6B6C0F63-992F-47E5-BAE4-C1039D4DC40E}"/>
    <cellStyle name="Standaard_10Nnacalculatieformulier GGZ 2006 versie 060724" xfId="1" xr:uid="{00000000-0005-0000-0000-000001000000}"/>
    <cellStyle name="Valuta" xfId="2" builtinId="4"/>
  </cellStyles>
  <dxfs count="22">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1"/>
      </font>
      <fill>
        <patternFill patternType="solid">
          <bgColor theme="7" tint="0.79998168889431442"/>
        </patternFill>
      </fill>
    </dxf>
    <dxf>
      <font>
        <color theme="0"/>
      </font>
    </dxf>
    <dxf>
      <font>
        <color theme="2"/>
      </font>
    </dxf>
    <dxf>
      <fill>
        <patternFill>
          <bgColor theme="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border>
        <left style="thin">
          <color auto="1"/>
        </left>
        <right style="thin">
          <color auto="1"/>
        </right>
        <top style="thin">
          <color auto="1"/>
        </top>
        <bottom style="thin">
          <color auto="1"/>
        </bottom>
        <vertical/>
        <horizontal/>
      </border>
    </dxf>
    <dxf>
      <fill>
        <patternFill>
          <bgColor theme="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patternFill>
      </fill>
    </dxf>
  </dxfs>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zorgevaluatiegepastgebruik-my.sharepoint.com/Users/RThijs01/Downloads/Begroting_DAEB_NL_20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elichting"/>
      <sheetName val="Deelnemerslijst"/>
      <sheetName val="Personeel"/>
      <sheetName val="Budget"/>
      <sheetName val="hulpsheet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a:ea typeface="Arial"/>
        <a:cs typeface="Arial"/>
      </a:majorFont>
      <a:minorFont>
        <a:latin typeface="Calibri"/>
        <a:ea typeface="Arial"/>
        <a:cs typeface="Arial"/>
      </a:minorFont>
    </a:fontScheme>
    <a:fmtScheme name="Kantoor">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zorgevaluatiegepastgebruik.nl/wat-we-doen/evalueren/veldnorm/veldnorm-toetsing-en-kwaliteitsborging-zorgevaluaties-v3-dd-1/index.html" TargetMode="External"/><Relationship Id="rId2" Type="http://schemas.openxmlformats.org/officeDocument/2006/relationships/hyperlink" Target="https://www.ccmo.nl/onderzoekers/wet-en-regelgeving-voor-medisch-wetenschappelijk-onderzoek/uw-onderzoek-wmo-plichtig-of-niet" TargetMode="External"/><Relationship Id="rId1" Type="http://schemas.openxmlformats.org/officeDocument/2006/relationships/hyperlink" Target="https://www.ccmo.nl/onderzoekers/klinisch-onderzoek-naar-medische-hulpmiddelen/wet-en-regelgeving-richtsnoeren-en-standaarden-voor-onderzoek-medische-hulpmiddelen/wat-is-een-medisch-hulpmiddel"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zonmw.nl/nl/wat-dien-ik" TargetMode="External"/><Relationship Id="rId2" Type="http://schemas.openxmlformats.org/officeDocument/2006/relationships/hyperlink" Target="https://www.zonmw.nl/sites/zonmw/files/2023-02/Voorwaarden_overige_instellingen.pdf" TargetMode="External"/><Relationship Id="rId1" Type="http://schemas.openxmlformats.org/officeDocument/2006/relationships/hyperlink" Target="https://www.zonmw.nl/nl/instructies-open-access-voor-aanvragers" TargetMode="External"/><Relationship Id="rId5" Type="http://schemas.openxmlformats.org/officeDocument/2006/relationships/printerSettings" Target="../printerSettings/printerSettings5.bin"/><Relationship Id="rId4" Type="http://schemas.openxmlformats.org/officeDocument/2006/relationships/hyperlink" Target="https://www.ccmo.nl/metcs/erkende-metc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D24"/>
  <sheetViews>
    <sheetView zoomScale="110" zoomScaleNormal="110" zoomScaleSheetLayoutView="85" workbookViewId="0">
      <selection activeCell="B1" sqref="B1"/>
    </sheetView>
  </sheetViews>
  <sheetFormatPr defaultColWidth="0" defaultRowHeight="15"/>
  <cols>
    <col min="1" max="1" width="0.85546875" style="14" customWidth="1"/>
    <col min="2" max="2" width="3.7109375" style="14" customWidth="1"/>
    <col min="3" max="3" width="100.7109375" style="2" customWidth="1"/>
    <col min="4" max="4" width="1.5703125" style="14" customWidth="1"/>
    <col min="5" max="16384" width="9.140625" hidden="1"/>
  </cols>
  <sheetData>
    <row r="1" spans="2:3" ht="14.45"/>
    <row r="2" spans="2:3" ht="18.75" customHeight="1">
      <c r="C2" s="50" t="s">
        <v>0</v>
      </c>
    </row>
    <row r="3" spans="2:3" ht="14.45">
      <c r="C3" s="51" t="s">
        <v>1</v>
      </c>
    </row>
    <row r="4" spans="2:3" ht="45.75" customHeight="1">
      <c r="C4" s="52" t="s">
        <v>2</v>
      </c>
    </row>
    <row r="5" spans="2:3" ht="60.75">
      <c r="C5" s="231" t="s">
        <v>3</v>
      </c>
    </row>
    <row r="6" spans="2:3" ht="14.45">
      <c r="C6" s="52"/>
    </row>
    <row r="7" spans="2:3" ht="14.45">
      <c r="C7" s="51" t="s">
        <v>4</v>
      </c>
    </row>
    <row r="8" spans="2:3" ht="63" customHeight="1">
      <c r="B8" s="49"/>
      <c r="C8" s="209" t="s">
        <v>5</v>
      </c>
    </row>
    <row r="9" spans="2:3" ht="30.75">
      <c r="B9" s="49"/>
      <c r="C9" s="231" t="s">
        <v>6</v>
      </c>
    </row>
    <row r="10" spans="2:3" ht="30.75">
      <c r="B10" s="49"/>
      <c r="C10" s="231" t="s">
        <v>7</v>
      </c>
    </row>
    <row r="11" spans="2:3" ht="14.45">
      <c r="B11" s="49"/>
      <c r="C11" s="231"/>
    </row>
    <row r="12" spans="2:3" ht="14.45">
      <c r="C12" s="335" t="s">
        <v>8</v>
      </c>
    </row>
    <row r="13" spans="2:3" ht="14.45">
      <c r="C13" s="336" t="s">
        <v>9</v>
      </c>
    </row>
    <row r="14" spans="2:3" ht="14.45">
      <c r="C14" s="337" t="s">
        <v>10</v>
      </c>
    </row>
    <row r="15" spans="2:3" ht="14.45">
      <c r="C15" s="338" t="s">
        <v>11</v>
      </c>
    </row>
    <row r="16" spans="2:3">
      <c r="B16" s="49"/>
      <c r="C16" s="231"/>
    </row>
    <row r="17" spans="2:3">
      <c r="B17" s="223" t="s">
        <v>12</v>
      </c>
      <c r="C17" s="224" t="s">
        <v>13</v>
      </c>
    </row>
    <row r="18" spans="2:3" ht="30.75">
      <c r="B18" s="225" t="s">
        <v>14</v>
      </c>
      <c r="C18" s="226" t="s">
        <v>15</v>
      </c>
    </row>
    <row r="19" spans="2:3">
      <c r="B19" s="225" t="s">
        <v>16</v>
      </c>
      <c r="C19" s="226" t="s">
        <v>17</v>
      </c>
    </row>
    <row r="20" spans="2:3" ht="30.75">
      <c r="B20" s="225" t="s">
        <v>18</v>
      </c>
      <c r="C20" s="227" t="s">
        <v>19</v>
      </c>
    </row>
    <row r="21" spans="2:3">
      <c r="B21" s="225" t="s">
        <v>20</v>
      </c>
      <c r="C21" s="228" t="s">
        <v>21</v>
      </c>
    </row>
    <row r="22" spans="2:3">
      <c r="B22" s="229" t="s">
        <v>22</v>
      </c>
      <c r="C22" s="230" t="s">
        <v>23</v>
      </c>
    </row>
    <row r="23" spans="2:3">
      <c r="C23" s="339"/>
    </row>
    <row r="24" spans="2:3">
      <c r="C24" s="53"/>
    </row>
  </sheetData>
  <sheetProtection algorithmName="SHA-512" hashValue="LGZ1cfGiCR+GIhIkf2FVJ8gCuohA/sZKn5Ol91wvJ8mAOPgVrIWu7TWtLlAikARQOfiGRgn/fLTMLdRDLCIx4A==" saltValue="l5UQ7P8lsatVIeUteNTgBA==" spinCount="100000" sheet="1" autoFilter="0"/>
  <pageMargins left="0.7" right="0.7" top="0.75" bottom="0.75" header="0.3" footer="0.3"/>
  <pageSetup paperSize="9" scale="83" firstPageNumber="42949672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5" tint="0.79998168889431442"/>
  </sheetPr>
  <dimension ref="A1:D43"/>
  <sheetViews>
    <sheetView showGridLines="0" zoomScale="110" zoomScaleNormal="110" zoomScaleSheetLayoutView="100" workbookViewId="0"/>
  </sheetViews>
  <sheetFormatPr defaultColWidth="0" defaultRowHeight="14.45" zeroHeight="1"/>
  <cols>
    <col min="1" max="1" width="1.5703125" style="3" customWidth="1"/>
    <col min="2" max="2" width="44.42578125" style="3" customWidth="1"/>
    <col min="3" max="3" width="46.85546875" style="3" customWidth="1"/>
    <col min="4" max="4" width="1.5703125" style="3" customWidth="1"/>
    <col min="5" max="16384" width="9.140625" style="3" hidden="1"/>
  </cols>
  <sheetData>
    <row r="1" spans="1:4">
      <c r="A1" s="340"/>
      <c r="B1" s="340"/>
      <c r="C1" s="340"/>
      <c r="D1" s="340"/>
    </row>
    <row r="2" spans="1:4" ht="33.6">
      <c r="A2" s="340"/>
      <c r="B2" s="432" t="s">
        <v>24</v>
      </c>
      <c r="C2" s="432"/>
      <c r="D2" s="340"/>
    </row>
    <row r="3" spans="1:4">
      <c r="A3" s="340"/>
      <c r="B3" s="340"/>
      <c r="C3" s="340"/>
      <c r="D3" s="340"/>
    </row>
    <row r="4" spans="1:4">
      <c r="A4" s="340"/>
      <c r="B4" s="138"/>
      <c r="C4" s="139"/>
      <c r="D4" s="4"/>
    </row>
    <row r="5" spans="1:4" ht="15">
      <c r="A5" s="340"/>
      <c r="B5" s="140" t="s">
        <v>25</v>
      </c>
      <c r="C5" s="171" t="s">
        <v>26</v>
      </c>
      <c r="D5" s="4"/>
    </row>
    <row r="6" spans="1:4">
      <c r="A6" s="340"/>
      <c r="B6" s="140" t="s">
        <v>27</v>
      </c>
      <c r="C6" s="143"/>
      <c r="D6" s="340"/>
    </row>
    <row r="7" spans="1:4">
      <c r="A7" s="340"/>
      <c r="B7" s="140" t="s">
        <v>28</v>
      </c>
      <c r="C7" s="163"/>
      <c r="D7" s="340"/>
    </row>
    <row r="8" spans="1:4">
      <c r="A8" s="340"/>
      <c r="B8" s="140" t="s">
        <v>29</v>
      </c>
      <c r="C8" s="163"/>
      <c r="D8" s="340"/>
    </row>
    <row r="9" spans="1:4" ht="27.6">
      <c r="A9" s="340"/>
      <c r="B9" s="141" t="s">
        <v>30</v>
      </c>
      <c r="C9" s="163"/>
      <c r="D9" s="340"/>
    </row>
    <row r="10" spans="1:4">
      <c r="A10" s="340"/>
      <c r="B10" s="341"/>
      <c r="C10" s="341"/>
      <c r="D10" s="340"/>
    </row>
    <row r="11" spans="1:4" ht="15.6">
      <c r="A11" s="340"/>
      <c r="B11" s="140" t="s">
        <v>31</v>
      </c>
      <c r="C11" s="142">
        <f>'Stap 4 Begroting'!F72</f>
        <v>0</v>
      </c>
      <c r="D11" s="340"/>
    </row>
    <row r="12" spans="1:4">
      <c r="A12" s="340"/>
      <c r="B12" s="339"/>
      <c r="C12" s="339"/>
      <c r="D12" s="340"/>
    </row>
    <row r="13" spans="1:4" hidden="1">
      <c r="A13" s="340"/>
      <c r="B13" s="339"/>
      <c r="C13" s="339"/>
      <c r="D13" s="340"/>
    </row>
    <row r="14" spans="1:4" hidden="1">
      <c r="A14" s="340"/>
      <c r="B14" s="339"/>
      <c r="C14" s="339"/>
      <c r="D14" s="340"/>
    </row>
    <row r="15" spans="1:4" hidden="1">
      <c r="A15" s="340"/>
      <c r="B15" s="339"/>
      <c r="C15" s="339"/>
      <c r="D15" s="340"/>
    </row>
    <row r="16" spans="1:4" hidden="1">
      <c r="A16" s="340"/>
      <c r="B16" s="339"/>
      <c r="C16" s="339"/>
      <c r="D16" s="340"/>
    </row>
    <row r="17" spans="1:4" hidden="1">
      <c r="A17" s="340"/>
      <c r="B17" s="339"/>
      <c r="C17" s="339"/>
      <c r="D17" s="340"/>
    </row>
    <row r="18" spans="1:4" hidden="1">
      <c r="A18" s="340"/>
      <c r="B18" s="339"/>
      <c r="C18" s="339"/>
      <c r="D18" s="340"/>
    </row>
    <row r="19" spans="1:4" hidden="1">
      <c r="A19" s="340"/>
      <c r="B19" s="339"/>
      <c r="C19" s="339"/>
      <c r="D19" s="340"/>
    </row>
    <row r="20" spans="1:4" hidden="1">
      <c r="A20" s="340"/>
      <c r="B20" s="339"/>
      <c r="C20" s="339"/>
      <c r="D20" s="340"/>
    </row>
    <row r="21" spans="1:4" hidden="1">
      <c r="A21" s="340"/>
      <c r="B21" s="339"/>
      <c r="C21" s="339"/>
      <c r="D21" s="340"/>
    </row>
    <row r="22" spans="1:4" hidden="1">
      <c r="A22" s="340"/>
      <c r="B22" s="339"/>
      <c r="C22" s="339"/>
      <c r="D22" s="340"/>
    </row>
    <row r="23" spans="1:4" hidden="1">
      <c r="A23" s="340"/>
      <c r="B23" s="339"/>
      <c r="C23" s="339"/>
      <c r="D23" s="340"/>
    </row>
    <row r="24" spans="1:4" hidden="1">
      <c r="A24" s="340"/>
      <c r="B24" s="339"/>
      <c r="C24" s="339"/>
      <c r="D24" s="340"/>
    </row>
    <row r="25" spans="1:4" hidden="1">
      <c r="A25" s="340"/>
      <c r="B25" s="339"/>
      <c r="C25" s="339"/>
      <c r="D25" s="340"/>
    </row>
    <row r="26" spans="1:4" hidden="1">
      <c r="A26" s="340"/>
      <c r="B26" s="339"/>
      <c r="C26" s="339"/>
      <c r="D26" s="340"/>
    </row>
    <row r="27" spans="1:4" hidden="1">
      <c r="A27" s="340"/>
      <c r="B27" s="339"/>
      <c r="C27" s="339"/>
      <c r="D27" s="340"/>
    </row>
    <row r="28" spans="1:4" hidden="1">
      <c r="A28" s="340"/>
      <c r="B28" s="339"/>
      <c r="C28" s="339"/>
      <c r="D28" s="340"/>
    </row>
    <row r="29" spans="1:4" hidden="1">
      <c r="A29" s="340"/>
      <c r="B29" s="339"/>
      <c r="C29" s="339"/>
      <c r="D29" s="340"/>
    </row>
    <row r="30" spans="1:4" hidden="1">
      <c r="A30" s="340"/>
      <c r="B30" s="339"/>
      <c r="C30" s="339"/>
      <c r="D30" s="340"/>
    </row>
    <row r="31" spans="1:4" hidden="1">
      <c r="A31" s="340"/>
      <c r="B31" s="339"/>
      <c r="C31" s="339"/>
      <c r="D31" s="340"/>
    </row>
    <row r="32" spans="1:4" hidden="1">
      <c r="A32" s="340"/>
      <c r="B32" s="339"/>
      <c r="C32" s="339"/>
      <c r="D32" s="340"/>
    </row>
    <row r="33" spans="1:4" hidden="1">
      <c r="A33" s="340"/>
      <c r="B33" s="339"/>
      <c r="C33" s="339"/>
      <c r="D33" s="340"/>
    </row>
    <row r="34" spans="1:4" hidden="1">
      <c r="A34" s="340"/>
      <c r="B34" s="339"/>
      <c r="C34" s="339"/>
      <c r="D34" s="340"/>
    </row>
    <row r="35" spans="1:4" hidden="1">
      <c r="A35" s="340"/>
      <c r="B35" s="339"/>
      <c r="C35" s="339"/>
      <c r="D35" s="340"/>
    </row>
    <row r="36" spans="1:4" hidden="1">
      <c r="A36" s="340"/>
      <c r="B36" s="339"/>
      <c r="C36" s="339"/>
      <c r="D36" s="340"/>
    </row>
    <row r="37" spans="1:4" hidden="1">
      <c r="A37" s="340"/>
      <c r="B37" s="339"/>
      <c r="C37" s="339"/>
      <c r="D37" s="340"/>
    </row>
    <row r="38" spans="1:4" hidden="1">
      <c r="A38" s="340"/>
      <c r="B38" s="339"/>
      <c r="C38" s="339"/>
      <c r="D38" s="340"/>
    </row>
    <row r="39" spans="1:4" hidden="1">
      <c r="A39" s="340"/>
      <c r="B39" s="339"/>
      <c r="C39" s="339"/>
      <c r="D39" s="340"/>
    </row>
    <row r="40" spans="1:4" hidden="1">
      <c r="A40" s="340"/>
      <c r="B40" s="339"/>
      <c r="C40" s="339"/>
      <c r="D40" s="340"/>
    </row>
    <row r="41" spans="1:4">
      <c r="A41" s="340"/>
      <c r="B41" s="340"/>
      <c r="C41" s="340"/>
      <c r="D41" s="340"/>
    </row>
    <row r="42" spans="1:4">
      <c r="A42" s="340"/>
      <c r="B42" s="340"/>
      <c r="C42" s="340"/>
      <c r="D42" s="340"/>
    </row>
    <row r="43" spans="1:4">
      <c r="A43" s="340"/>
      <c r="B43" s="340"/>
      <c r="C43" s="340"/>
      <c r="D43" s="340"/>
    </row>
  </sheetData>
  <sheetProtection algorithmName="SHA-512" hashValue="TGhszo5uu1Jset9dr+9qtANTO6o9/fNev1+JumkWIWazgjofXOrxzuwCh07b0CdrAKCMZKrolz3q1fAs24B1XQ==" saltValue="d1kSSAgr3hP85eQOusQxmA==" spinCount="100000" sheet="1" autoFilter="0"/>
  <mergeCells count="1">
    <mergeCell ref="B2:C2"/>
  </mergeCells>
  <dataValidations xWindow="670" yWindow="460" count="1">
    <dataValidation type="date" operator="greaterThan" allowBlank="1" showInputMessage="1" showErrorMessage="1" errorTitle="Geen datum" error="U heeft geen datum ingevoerd. Voer een datum in (dd-mm-jjjj)." promptTitle="Datum" prompt="Voer een datum in" sqref="C6" xr:uid="{C7DB9E26-14AA-4365-857B-C0A04B755C83}">
      <formula1>44928</formula1>
    </dataValidation>
  </dataValidations>
  <pageMargins left="0.7" right="0.7" top="0.75" bottom="0.75" header="0.3" footer="0.3"/>
  <pageSetup paperSize="9" scale="86" firstPageNumber="4294967295" orientation="portrait" r:id="rId1"/>
  <headerFooter>
    <oddHeader>&amp;CCONCEPT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theme="5" tint="0.79998168889431442"/>
  </sheetPr>
  <dimension ref="A1:L36"/>
  <sheetViews>
    <sheetView zoomScaleNormal="100" zoomScaleSheetLayoutView="75" workbookViewId="0">
      <pane ySplit="4" topLeftCell="A5" activePane="bottomLeft" state="frozen"/>
      <selection pane="bottomLeft"/>
    </sheetView>
  </sheetViews>
  <sheetFormatPr defaultColWidth="0" defaultRowHeight="0" customHeight="1" zeroHeight="1"/>
  <cols>
    <col min="1" max="1" width="2.42578125" style="25" customWidth="1"/>
    <col min="2" max="2" width="75.85546875" style="108" customWidth="1"/>
    <col min="3" max="3" width="26" style="108" customWidth="1"/>
    <col min="4" max="4" width="34" style="108" customWidth="1"/>
    <col min="5" max="5" width="37.7109375" style="86" customWidth="1"/>
    <col min="6" max="6" width="6.42578125" style="25" customWidth="1"/>
    <col min="7" max="7" width="40.5703125" style="6" hidden="1" customWidth="1"/>
    <col min="8" max="12" width="9.140625" style="6" hidden="1" customWidth="1"/>
    <col min="13" max="16384" width="0" style="6" hidden="1"/>
  </cols>
  <sheetData>
    <row r="1" spans="2:10" s="25" customFormat="1" ht="8.25" customHeight="1">
      <c r="E1" s="52"/>
    </row>
    <row r="2" spans="2:10" s="25" customFormat="1" ht="27.75" customHeight="1">
      <c r="B2" s="54" t="s">
        <v>32</v>
      </c>
      <c r="C2" s="54"/>
      <c r="E2" s="52"/>
    </row>
    <row r="3" spans="2:10" s="25" customFormat="1" ht="9.75" customHeight="1">
      <c r="E3" s="52"/>
    </row>
    <row r="4" spans="2:10" ht="14.45">
      <c r="B4" s="164" t="s">
        <v>32</v>
      </c>
      <c r="C4" s="165" t="s">
        <v>33</v>
      </c>
      <c r="D4" s="165" t="s">
        <v>34</v>
      </c>
      <c r="E4" s="204" t="s">
        <v>35</v>
      </c>
      <c r="G4" s="342" t="s">
        <v>36</v>
      </c>
      <c r="H4" s="8"/>
    </row>
    <row r="5" spans="2:10" ht="43.15">
      <c r="B5" s="343" t="s">
        <v>37</v>
      </c>
      <c r="C5" s="344"/>
      <c r="D5" s="345" t="s">
        <v>38</v>
      </c>
      <c r="E5" s="126"/>
      <c r="G5" s="9" t="s">
        <v>39</v>
      </c>
      <c r="H5" s="8"/>
    </row>
    <row r="6" spans="2:10" ht="57.6">
      <c r="B6" s="346" t="s">
        <v>40</v>
      </c>
      <c r="C6" s="347"/>
      <c r="D6" s="348" t="s">
        <v>41</v>
      </c>
      <c r="E6" s="205" t="s">
        <v>42</v>
      </c>
      <c r="F6" s="349" t="s">
        <v>43</v>
      </c>
      <c r="G6" s="9" t="s">
        <v>44</v>
      </c>
      <c r="H6" s="8"/>
    </row>
    <row r="7" spans="2:10" ht="14.45">
      <c r="B7" s="166" t="str" cm="1">
        <f t="array" ref="B7">_xlfn.IFS(C6="Ja", "Monitoring is verplicht", C6="Nee","Monitoring is niet verplicht", C6="", "")</f>
        <v/>
      </c>
      <c r="C7" s="350"/>
      <c r="D7" s="111"/>
      <c r="E7" s="128"/>
      <c r="G7" s="9" t="s">
        <v>45</v>
      </c>
      <c r="H7" s="8"/>
    </row>
    <row r="8" spans="2:10" ht="91.5">
      <c r="B8" s="346" t="s">
        <v>46</v>
      </c>
      <c r="C8" s="144"/>
      <c r="D8" s="111" t="s">
        <v>47</v>
      </c>
      <c r="E8" s="205" t="s">
        <v>48</v>
      </c>
      <c r="G8" s="9" t="s">
        <v>49</v>
      </c>
      <c r="H8" s="8"/>
    </row>
    <row r="9" spans="2:10" ht="14.45">
      <c r="B9" s="346" t="s">
        <v>50</v>
      </c>
      <c r="C9" s="347"/>
      <c r="D9" s="111"/>
      <c r="E9" s="128"/>
      <c r="G9" s="9" t="s">
        <v>51</v>
      </c>
      <c r="H9" s="8"/>
      <c r="J9" s="342" t="s">
        <v>52</v>
      </c>
    </row>
    <row r="10" spans="2:10" ht="14.45">
      <c r="B10" s="127" t="str">
        <f>IF(C9="Ja", "4b. Wat is naam van de producent van het geneesmiddel?", "")</f>
        <v/>
      </c>
      <c r="C10" s="161"/>
      <c r="D10" s="111"/>
      <c r="E10" s="128"/>
      <c r="G10" s="9" t="s">
        <v>53</v>
      </c>
      <c r="H10" s="8"/>
    </row>
    <row r="11" spans="2:10" ht="15">
      <c r="B11" s="127" t="str">
        <f>IF(C9="Ja", "4c. Zijn er kosten verbonden aan de studiemedicatie?", "")</f>
        <v/>
      </c>
      <c r="C11" s="161"/>
      <c r="D11" s="111"/>
      <c r="E11" s="128"/>
      <c r="G11" s="9"/>
      <c r="H11" s="8"/>
    </row>
    <row r="12" spans="2:10" ht="32.450000000000003" customHeight="1">
      <c r="B12" s="168" t="str">
        <f>IF(C9="Ja", "4d. Zijn er kosten verbonden aan deelname aan de zorgevaluatie voor de apotheek (centraal en/of lokaal)?", "")</f>
        <v/>
      </c>
      <c r="C12" s="161"/>
      <c r="D12" s="111"/>
      <c r="E12" s="128"/>
      <c r="G12" s="9"/>
      <c r="H12" s="8"/>
    </row>
    <row r="13" spans="2:10" ht="77.25" customHeight="1">
      <c r="B13" s="346" t="s">
        <v>54</v>
      </c>
      <c r="C13" s="347"/>
      <c r="D13" s="351" t="s">
        <v>55</v>
      </c>
      <c r="E13" s="206" t="s">
        <v>56</v>
      </c>
      <c r="F13" s="349" t="s">
        <v>43</v>
      </c>
      <c r="G13" s="9"/>
      <c r="H13" s="8"/>
    </row>
    <row r="14" spans="2:10" ht="93" customHeight="1">
      <c r="B14" s="129" t="str">
        <f>IF(C13="Ja", "5b. Is er voor het betreffende medical device reeds een CE markering?", "")</f>
        <v/>
      </c>
      <c r="C14" s="352"/>
      <c r="D14" s="130" t="str">
        <f>IF(B14="5b. Is er voor het betreffende medical device reeds een CE markering?", "Bij een medical device studie moet er sprake zijn van een CE markering voor het betreffende medical device. Indien dat er nog niet is, kunnen de kosten hiervoor worden opgevoerd op de begroting.", "")</f>
        <v/>
      </c>
      <c r="E14" s="131"/>
      <c r="G14" s="9"/>
      <c r="H14" s="8"/>
    </row>
    <row r="15" spans="2:10" ht="14.45">
      <c r="B15" s="132"/>
      <c r="C15" s="353"/>
      <c r="D15" s="133"/>
      <c r="E15" s="133"/>
      <c r="G15" s="9"/>
      <c r="H15" s="8"/>
    </row>
    <row r="16" spans="2:10" ht="14.45">
      <c r="B16" s="172" t="s">
        <v>57</v>
      </c>
      <c r="C16" s="353"/>
      <c r="D16" s="134"/>
      <c r="E16" s="135"/>
      <c r="G16" s="9"/>
      <c r="H16" s="8"/>
    </row>
    <row r="17" spans="1:12" s="7" customFormat="1" ht="28.9">
      <c r="A17" s="349"/>
      <c r="B17" s="354" t="s">
        <v>58</v>
      </c>
      <c r="C17" s="355"/>
      <c r="D17" s="356" t="s">
        <v>59</v>
      </c>
      <c r="E17" s="136"/>
      <c r="F17" s="349"/>
      <c r="G17" s="9"/>
      <c r="H17" s="8"/>
      <c r="I17" s="342"/>
      <c r="J17" s="342"/>
      <c r="K17" s="342"/>
      <c r="L17" s="342"/>
    </row>
    <row r="18" spans="1:12" s="7" customFormat="1" ht="43.15">
      <c r="A18" s="349"/>
      <c r="B18" s="346" t="s">
        <v>60</v>
      </c>
      <c r="C18" s="347"/>
      <c r="D18" s="351" t="s">
        <v>61</v>
      </c>
      <c r="E18" s="357"/>
      <c r="F18" s="349"/>
      <c r="G18" s="9"/>
      <c r="H18" s="8"/>
      <c r="I18" s="342"/>
      <c r="J18" s="342"/>
      <c r="K18" s="342"/>
      <c r="L18" s="342"/>
    </row>
    <row r="19" spans="1:12" s="7" customFormat="1" ht="43.15">
      <c r="A19" s="349"/>
      <c r="B19" s="358" t="s">
        <v>62</v>
      </c>
      <c r="C19" s="359"/>
      <c r="D19" s="360" t="s">
        <v>61</v>
      </c>
      <c r="E19" s="361"/>
      <c r="F19" s="349"/>
      <c r="G19" s="9"/>
      <c r="H19" s="8"/>
      <c r="I19" s="342"/>
      <c r="J19" s="342"/>
      <c r="K19" s="342"/>
      <c r="L19" s="342"/>
    </row>
    <row r="20" spans="1:12" s="7" customFormat="1" ht="14.45">
      <c r="A20" s="349"/>
      <c r="B20" s="362"/>
      <c r="C20" s="353"/>
      <c r="D20" s="362"/>
      <c r="E20" s="362"/>
      <c r="F20" s="349"/>
      <c r="G20" s="9"/>
      <c r="H20" s="8"/>
      <c r="I20" s="342"/>
      <c r="J20" s="342"/>
      <c r="K20" s="342"/>
      <c r="L20" s="342"/>
    </row>
    <row r="21" spans="1:12" s="7" customFormat="1" ht="14.45">
      <c r="A21" s="349"/>
      <c r="B21" s="184" t="s">
        <v>63</v>
      </c>
      <c r="C21" s="363"/>
      <c r="D21" s="364"/>
      <c r="E21" s="365"/>
      <c r="F21" s="349"/>
      <c r="G21" s="9"/>
      <c r="H21" s="8"/>
      <c r="I21" s="342"/>
      <c r="J21" s="342"/>
      <c r="K21" s="342"/>
      <c r="L21" s="342"/>
    </row>
    <row r="22" spans="1:12" ht="14.45">
      <c r="B22" s="366" t="s">
        <v>64</v>
      </c>
      <c r="C22" s="367"/>
      <c r="D22" s="177" t="s">
        <v>65</v>
      </c>
      <c r="E22" s="178"/>
      <c r="G22" s="9"/>
      <c r="H22" s="8"/>
    </row>
    <row r="23" spans="1:12" ht="14.45">
      <c r="B23" s="368" t="s">
        <v>66</v>
      </c>
      <c r="C23" s="347"/>
      <c r="D23" s="111"/>
      <c r="E23" s="179"/>
      <c r="G23" s="9"/>
      <c r="H23" s="8"/>
    </row>
    <row r="24" spans="1:12" ht="64.5" customHeight="1">
      <c r="B24" s="368" t="s">
        <v>67</v>
      </c>
      <c r="C24" s="347"/>
      <c r="D24" s="351" t="s">
        <v>68</v>
      </c>
      <c r="E24" s="369" t="s">
        <v>69</v>
      </c>
      <c r="G24" s="9"/>
      <c r="H24" s="8"/>
    </row>
    <row r="25" spans="1:12" ht="109.5" customHeight="1">
      <c r="B25" s="180" t="str">
        <f>IF(C24="Nee", "Neem de kosten voor niet verzekerde studiehandelingen op in werkblad Stap 4 Begroting", "")</f>
        <v/>
      </c>
      <c r="C25" s="111"/>
      <c r="D25" s="370" t="str">
        <f>IF(C24="Nee", "Let op! Het opnemen van kosten voor niet verzekerde studiehandelingen in de begroting creëert geen recht op subsidiëring/financiering of bekostiging van deze kosten. Het geeft enkel een compleet beeld van de kosten.","")</f>
        <v/>
      </c>
      <c r="E25" s="371"/>
      <c r="G25" s="9"/>
      <c r="H25" s="8"/>
    </row>
    <row r="26" spans="1:12" ht="57.6">
      <c r="B26" s="368" t="s">
        <v>70</v>
      </c>
      <c r="C26" s="347"/>
      <c r="D26" s="351" t="s">
        <v>68</v>
      </c>
      <c r="E26" s="179"/>
      <c r="G26" s="9"/>
      <c r="H26" s="8"/>
    </row>
    <row r="27" spans="1:12" ht="14.45">
      <c r="B27" s="181" t="str">
        <f>IF(C26="Ja", "Bespreek dit met ZE&amp;GG.", "")</f>
        <v/>
      </c>
      <c r="C27" s="176"/>
      <c r="D27" s="372"/>
      <c r="E27" s="373"/>
      <c r="G27" s="9"/>
      <c r="H27" s="8"/>
    </row>
    <row r="28" spans="1:12" ht="14.45">
      <c r="B28" s="182" t="s">
        <v>71</v>
      </c>
      <c r="C28" s="374"/>
      <c r="D28" s="375" t="s">
        <v>72</v>
      </c>
      <c r="E28" s="376"/>
      <c r="G28" s="9"/>
      <c r="H28" s="8"/>
    </row>
    <row r="29" spans="1:12" ht="14.45">
      <c r="B29" s="232" t="str">
        <f>IF(C28="Ja", "Neem de kosten voor het ontwikkelen hiervan op in Stap 4 Begroting.", "")</f>
        <v/>
      </c>
      <c r="C29" s="183"/>
      <c r="D29" s="377"/>
      <c r="E29" s="378"/>
      <c r="G29" s="9"/>
      <c r="H29" s="8"/>
    </row>
    <row r="30" spans="1:12" ht="14.45">
      <c r="B30" s="174"/>
      <c r="C30" s="175"/>
      <c r="D30" s="348"/>
      <c r="E30" s="341"/>
      <c r="G30" s="9"/>
      <c r="H30" s="8"/>
    </row>
    <row r="31" spans="1:12" ht="14.45" hidden="1">
      <c r="B31" s="137"/>
      <c r="C31" s="137"/>
      <c r="D31" s="137"/>
      <c r="E31" s="207"/>
      <c r="H31" s="8"/>
    </row>
    <row r="32" spans="1:12" ht="14.45" hidden="1">
      <c r="B32" s="137"/>
      <c r="C32" s="137"/>
      <c r="D32" s="137"/>
      <c r="E32" s="207"/>
      <c r="H32" s="8"/>
    </row>
    <row r="33" spans="2:8" ht="14.45" hidden="1">
      <c r="B33" s="137"/>
      <c r="C33" s="137"/>
      <c r="D33" s="137"/>
      <c r="E33" s="207"/>
      <c r="H33" s="8"/>
    </row>
    <row r="34" spans="2:8" ht="14.45" hidden="1">
      <c r="B34" s="137"/>
      <c r="C34" s="137"/>
      <c r="D34" s="137"/>
      <c r="E34" s="207"/>
      <c r="H34" s="8"/>
    </row>
    <row r="35" spans="2:8" ht="14.45" hidden="1">
      <c r="B35" s="137"/>
      <c r="C35" s="137"/>
      <c r="D35" s="137"/>
      <c r="E35" s="207"/>
      <c r="H35" s="8"/>
    </row>
    <row r="36" spans="2:8" ht="14.45" hidden="1">
      <c r="B36" s="137"/>
      <c r="C36" s="137"/>
      <c r="D36" s="137"/>
      <c r="E36" s="207"/>
    </row>
  </sheetData>
  <sheetProtection sheet="1" objects="1" scenarios="1" autoFilter="0"/>
  <conditionalFormatting sqref="B7">
    <cfRule type="containsText" dxfId="21" priority="4" operator="containsText" text="Monitoring">
      <formula>NOT(ISERROR(SEARCH("Monitoring",B7)))</formula>
    </cfRule>
  </conditionalFormatting>
  <conditionalFormatting sqref="B10:B12">
    <cfRule type="expression" dxfId="20" priority="15">
      <formula>"ALS($C$7=""Nee"";1;0)"</formula>
    </cfRule>
    <cfRule type="expression" dxfId="19" priority="16">
      <formula>"ALS($C$7)=""Nee"""</formula>
    </cfRule>
  </conditionalFormatting>
  <conditionalFormatting sqref="B25">
    <cfRule type="containsText" dxfId="18" priority="9" operator="containsText" text="Neem">
      <formula>NOT(ISERROR(SEARCH("Neem",B25)))</formula>
    </cfRule>
  </conditionalFormatting>
  <conditionalFormatting sqref="B27:B30">
    <cfRule type="containsText" dxfId="17" priority="8" operator="containsText" text="Bespreek">
      <formula>NOT(ISERROR(SEARCH("Bespreek",B27)))</formula>
    </cfRule>
  </conditionalFormatting>
  <conditionalFormatting sqref="C10">
    <cfRule type="expression" dxfId="16" priority="12">
      <formula>IF($B$10="",1,0)</formula>
    </cfRule>
    <cfRule type="expression" dxfId="15" priority="13">
      <formula>IF($B$10="4b. Wat is naam van de producent van het geneesmiddel?",1,0)</formula>
    </cfRule>
  </conditionalFormatting>
  <conditionalFormatting sqref="C11">
    <cfRule type="expression" dxfId="14" priority="11">
      <formula>IF($B$11="4c. Zijn er kosten verbonden aan de studiemedicatie?",1,0)</formula>
    </cfRule>
  </conditionalFormatting>
  <conditionalFormatting sqref="C12">
    <cfRule type="expression" dxfId="13" priority="10">
      <formula>IF($B$12="4d. Zijn er kosten verbonden aan deelname aan de zorgevaluatie voor de apotheek (centraal en/of lokaal)?",1,0)</formula>
    </cfRule>
  </conditionalFormatting>
  <conditionalFormatting sqref="C14">
    <cfRule type="expression" dxfId="12" priority="5">
      <formula>IF($B$14="5b. Is er voor het betreffende medical device reeds een CE markering?", 1, 0)</formula>
    </cfRule>
  </conditionalFormatting>
  <conditionalFormatting sqref="C25">
    <cfRule type="expression" dxfId="11" priority="3">
      <formula>IF($B$25="Neem de kosten voor niet verzekerde studiehandelingen op in de begroting",1,0)</formula>
    </cfRule>
  </conditionalFormatting>
  <conditionalFormatting sqref="C27">
    <cfRule type="expression" dxfId="10" priority="2">
      <formula>IF($B$27="Bespreek dit met uw adviseur zorgevaluatie",1,0)</formula>
    </cfRule>
  </conditionalFormatting>
  <conditionalFormatting sqref="C29:C30">
    <cfRule type="expression" dxfId="9" priority="1">
      <formula>IF($B$27="Bespreek dit met uw adviseur zorgevaluatie",1,0)</formula>
    </cfRule>
  </conditionalFormatting>
  <dataValidations xWindow="512" yWindow="801" count="9">
    <dataValidation type="decimal" allowBlank="1" showInputMessage="1" showErrorMessage="1" errorTitle="Fout" error="U kunt hier alleen cijfers invoeren" promptTitle="Voer getal in" prompt="Geef het aantal maanden op" sqref="C17:C19" xr:uid="{8E860683-206D-480A-92D7-BC767FD71D7C}">
      <formula1>0</formula1>
      <formula2>1000</formula2>
    </dataValidation>
    <dataValidation type="decimal" allowBlank="1" showInputMessage="1" showErrorMessage="1" errorTitle="Fout" error="U kunt hier alleen cijfers invoeren" promptTitle="Voer getal in" prompt="Geef het aantal deelnemende centra op" sqref="C22" xr:uid="{8A9E3B94-238A-4225-BBFC-9A7DE94395E9}">
      <formula1>0</formula1>
      <formula2>100</formula2>
    </dataValidation>
    <dataValidation type="decimal" allowBlank="1" showInputMessage="1" showErrorMessage="1" errorTitle="Fout" error="U kunt hier alleen cijfers invoeren" promptTitle="Voer getal in" prompt="Geef het geplande aantal inclusies op" sqref="C23" xr:uid="{FE738A31-1853-401F-82D0-0385723DA7E0}">
      <formula1>0</formula1>
      <formula2>1000000</formula2>
    </dataValidation>
    <dataValidation allowBlank="1" errorTitle="Fout" error="U kunt hier geen eigen waarden invoeren. Kies een waarde uit de keuzelijst" promptTitle="Maak een keuze" prompt="Klik op het icoontje rechts en selecteer één van de opgegeven mogelijkheden" sqref="C15:C16 C20:C21" xr:uid="{7832A69C-9D97-4004-B891-652FB5C62045}"/>
    <dataValidation type="list" allowBlank="1" showInputMessage="1" showErrorMessage="1" errorTitle="Fout" error="U kunt hier geen eigen waarden invoeren. Kies een waarde uit de keuzelijst" promptTitle="Maak een keuze" prompt="Klik op het icoontje rechts en selecteer één van de opgegeven mogelijkheden" sqref="C8" xr:uid="{2377D2EB-B7A4-4270-8004-C79930A5F67E}">
      <formula1>$G$7:$G$10</formula1>
    </dataValidation>
    <dataValidation type="list" allowBlank="1" showInputMessage="1" showErrorMessage="1" errorTitle="Fout" error="U kunt hier geen eigen waarden invoeren. Kies een waarde uit de keuzelijst" promptTitle="Maak een keuze" prompt="Klik op het icoontje rechts en selecteer één van de opgegeven mogelijkheden" sqref="C5:C6 C13:C14 C24 C26 C9 C28" xr:uid="{1A38911A-9858-415D-B93F-2C5DC4E8E048}">
      <formula1>$G$5:$G$6</formula1>
    </dataValidation>
    <dataValidation type="list" allowBlank="1" showInputMessage="1" showErrorMessage="1" sqref="C11:C12" xr:uid="{515FFFC2-8407-438C-A683-CB72C62D5ED9}">
      <formula1>$G$5:$G$6</formula1>
    </dataValidation>
    <dataValidation allowBlank="1" showInputMessage="1" showErrorMessage="1" promptTitle="Let op! Disclaimer" prompt="Het opnemen van kosten voor niet verzekerde studiehandelingen in de begroting creeërt geen recht op subsidiëring/financiering of bekostiging van deze kosten. Het geeft enkel een compleet beeld van de kosten. " sqref="B25" xr:uid="{6A84B51B-D716-42BC-A4A8-05398C58404C}"/>
    <dataValidation type="whole" allowBlank="1" showInputMessage="1" showErrorMessage="1" promptTitle="Let op! Disclaimer" prompt="Het opnemen van kosten voor niet verzekerde studiehandelingen in de begroting creeërt geen recht op subsidiëring/financiering of bekostiging van deze kosten. Het geeft enkel een compleet beeld van de kosten. " sqref="C25" xr:uid="{3637C9B6-5263-4211-B4BE-B47FDDF8693E}">
      <formula1>0</formula1>
      <formula2>1000000</formula2>
    </dataValidation>
  </dataValidations>
  <hyperlinks>
    <hyperlink ref="E13" r:id="rId1" xr:uid="{007B49ED-CEC2-4A1C-AC27-A01A26673D39}"/>
    <hyperlink ref="E6" r:id="rId2" xr:uid="{24665FA6-CF42-4EC5-8C5F-1D6847E9F868}"/>
    <hyperlink ref="E8" r:id="rId3" xr:uid="{D9A037EC-85B6-4D6F-B3FD-36E3DED05F0B}"/>
  </hyperlinks>
  <pageMargins left="0.70866141732283472" right="0.70866141732283472" top="0.74803149606299213" bottom="0.74803149606299213" header="0.31496062992125984" footer="0.31496062992125984"/>
  <pageSetup paperSize="9" scale="49" firstPageNumber="4294967295"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tabColor theme="5" tint="0.79998168889431442"/>
  </sheetPr>
  <dimension ref="A1:WUW47"/>
  <sheetViews>
    <sheetView showGridLines="0" zoomScaleNormal="100" workbookViewId="0"/>
  </sheetViews>
  <sheetFormatPr defaultColWidth="0" defaultRowHeight="14.45" zeroHeight="1"/>
  <cols>
    <col min="1" max="1" width="2.7109375" customWidth="1"/>
    <col min="2" max="2" width="72.42578125" customWidth="1"/>
    <col min="3" max="3" width="45.5703125" customWidth="1"/>
    <col min="4" max="6" width="16.7109375" style="48" customWidth="1"/>
    <col min="7" max="7" width="3" customWidth="1"/>
    <col min="8" max="241" width="9.140625" hidden="1"/>
    <col min="242" max="242" width="92.7109375" hidden="1"/>
    <col min="243" max="243" width="16.28515625" hidden="1"/>
    <col min="244" max="244" width="12.7109375" hidden="1"/>
    <col min="245" max="245" width="8.7109375" hidden="1"/>
    <col min="246" max="497" width="9.140625" hidden="1"/>
    <col min="498" max="498" width="92.7109375" hidden="1"/>
    <col min="499" max="499" width="16.28515625" hidden="1"/>
    <col min="500" max="500" width="12.7109375" hidden="1"/>
    <col min="501" max="501" width="8.7109375" hidden="1"/>
    <col min="502" max="753" width="9.140625" hidden="1"/>
    <col min="754" max="754" width="92.7109375" hidden="1"/>
    <col min="755" max="755" width="16.28515625" hidden="1"/>
    <col min="756" max="756" width="12.7109375" hidden="1"/>
    <col min="757" max="757" width="8.7109375" hidden="1"/>
    <col min="758" max="1009" width="9.140625" hidden="1"/>
    <col min="1010" max="1010" width="92.7109375" hidden="1"/>
    <col min="1011" max="1011" width="16.28515625" hidden="1"/>
    <col min="1012" max="1012" width="12.7109375" hidden="1"/>
    <col min="1013" max="1013" width="8.7109375" hidden="1"/>
    <col min="1014" max="1265" width="9.140625" hidden="1"/>
    <col min="1266" max="1266" width="92.7109375" hidden="1"/>
    <col min="1267" max="1267" width="16.28515625" hidden="1"/>
    <col min="1268" max="1268" width="12.7109375" hidden="1"/>
    <col min="1269" max="1269" width="8.7109375" hidden="1"/>
    <col min="1270" max="1521" width="9.140625" hidden="1"/>
    <col min="1522" max="1522" width="92.7109375" hidden="1"/>
    <col min="1523" max="1523" width="16.28515625" hidden="1"/>
    <col min="1524" max="1524" width="12.7109375" hidden="1"/>
    <col min="1525" max="1525" width="8.7109375" hidden="1"/>
    <col min="1526" max="1777" width="9.140625" hidden="1"/>
    <col min="1778" max="1778" width="92.7109375" hidden="1"/>
    <col min="1779" max="1779" width="16.28515625" hidden="1"/>
    <col min="1780" max="1780" width="12.7109375" hidden="1"/>
    <col min="1781" max="1781" width="8.7109375" hidden="1"/>
    <col min="1782" max="2033" width="9.140625" hidden="1"/>
    <col min="2034" max="2034" width="92.7109375" hidden="1"/>
    <col min="2035" max="2035" width="16.28515625" hidden="1"/>
    <col min="2036" max="2036" width="12.7109375" hidden="1"/>
    <col min="2037" max="2037" width="8.7109375" hidden="1"/>
    <col min="2038" max="2289" width="9.140625" hidden="1"/>
    <col min="2290" max="2290" width="92.7109375" hidden="1"/>
    <col min="2291" max="2291" width="16.28515625" hidden="1"/>
    <col min="2292" max="2292" width="12.7109375" hidden="1"/>
    <col min="2293" max="2293" width="8.7109375" hidden="1"/>
    <col min="2294" max="2545" width="9.140625" hidden="1"/>
    <col min="2546" max="2546" width="92.7109375" hidden="1"/>
    <col min="2547" max="2547" width="16.28515625" hidden="1"/>
    <col min="2548" max="2548" width="12.7109375" hidden="1"/>
    <col min="2549" max="2549" width="8.7109375" hidden="1"/>
    <col min="2550" max="2801" width="9.140625" hidden="1"/>
    <col min="2802" max="2802" width="92.7109375" hidden="1"/>
    <col min="2803" max="2803" width="16.28515625" hidden="1"/>
    <col min="2804" max="2804" width="12.7109375" hidden="1"/>
    <col min="2805" max="2805" width="8.7109375" hidden="1"/>
    <col min="2806" max="3057" width="9.140625" hidden="1"/>
    <col min="3058" max="3058" width="92.7109375" hidden="1"/>
    <col min="3059" max="3059" width="16.28515625" hidden="1"/>
    <col min="3060" max="3060" width="12.7109375" hidden="1"/>
    <col min="3061" max="3061" width="8.7109375" hidden="1"/>
    <col min="3062" max="3313" width="9.140625" hidden="1"/>
    <col min="3314" max="3314" width="92.7109375" hidden="1"/>
    <col min="3315" max="3315" width="16.28515625" hidden="1"/>
    <col min="3316" max="3316" width="12.7109375" hidden="1"/>
    <col min="3317" max="3317" width="8.7109375" hidden="1"/>
    <col min="3318" max="3569" width="9.140625" hidden="1"/>
    <col min="3570" max="3570" width="92.7109375" hidden="1"/>
    <col min="3571" max="3571" width="16.28515625" hidden="1"/>
    <col min="3572" max="3572" width="12.7109375" hidden="1"/>
    <col min="3573" max="3573" width="8.7109375" hidden="1"/>
    <col min="3574" max="3825" width="9.140625" hidden="1"/>
    <col min="3826" max="3826" width="92.7109375" hidden="1"/>
    <col min="3827" max="3827" width="16.28515625" hidden="1"/>
    <col min="3828" max="3828" width="12.7109375" hidden="1"/>
    <col min="3829" max="3829" width="8.7109375" hidden="1"/>
    <col min="3830" max="4081" width="9.140625" hidden="1"/>
    <col min="4082" max="4082" width="92.7109375" hidden="1"/>
    <col min="4083" max="4083" width="16.28515625" hidden="1"/>
    <col min="4084" max="4084" width="12.7109375" hidden="1"/>
    <col min="4085" max="4085" width="8.7109375" hidden="1"/>
    <col min="4086" max="4337" width="9.140625" hidden="1"/>
    <col min="4338" max="4338" width="92.7109375" hidden="1"/>
    <col min="4339" max="4339" width="16.28515625" hidden="1"/>
    <col min="4340" max="4340" width="12.7109375" hidden="1"/>
    <col min="4341" max="4341" width="8.7109375" hidden="1"/>
    <col min="4342" max="4593" width="9.140625" hidden="1"/>
    <col min="4594" max="4594" width="92.7109375" hidden="1"/>
    <col min="4595" max="4595" width="16.28515625" hidden="1"/>
    <col min="4596" max="4596" width="12.7109375" hidden="1"/>
    <col min="4597" max="4597" width="8.7109375" hidden="1"/>
    <col min="4598" max="4849" width="9.140625" hidden="1"/>
    <col min="4850" max="4850" width="92.7109375" hidden="1"/>
    <col min="4851" max="4851" width="16.28515625" hidden="1"/>
    <col min="4852" max="4852" width="12.7109375" hidden="1"/>
    <col min="4853" max="4853" width="8.7109375" hidden="1"/>
    <col min="4854" max="5105" width="9.140625" hidden="1"/>
    <col min="5106" max="5106" width="92.7109375" hidden="1"/>
    <col min="5107" max="5107" width="16.28515625" hidden="1"/>
    <col min="5108" max="5108" width="12.7109375" hidden="1"/>
    <col min="5109" max="5109" width="8.7109375" hidden="1"/>
    <col min="5110" max="5361" width="9.140625" hidden="1"/>
    <col min="5362" max="5362" width="92.7109375" hidden="1"/>
    <col min="5363" max="5363" width="16.28515625" hidden="1"/>
    <col min="5364" max="5364" width="12.7109375" hidden="1"/>
    <col min="5365" max="5365" width="8.7109375" hidden="1"/>
    <col min="5366" max="5617" width="9.140625" hidden="1"/>
    <col min="5618" max="5618" width="92.7109375" hidden="1"/>
    <col min="5619" max="5619" width="16.28515625" hidden="1"/>
    <col min="5620" max="5620" width="12.7109375" hidden="1"/>
    <col min="5621" max="5621" width="8.7109375" hidden="1"/>
    <col min="5622" max="5873" width="9.140625" hidden="1"/>
    <col min="5874" max="5874" width="92.7109375" hidden="1"/>
    <col min="5875" max="5875" width="16.28515625" hidden="1"/>
    <col min="5876" max="5876" width="12.7109375" hidden="1"/>
    <col min="5877" max="5877" width="8.7109375" hidden="1"/>
    <col min="5878" max="6129" width="9.140625" hidden="1"/>
    <col min="6130" max="6130" width="92.7109375" hidden="1"/>
    <col min="6131" max="6131" width="16.28515625" hidden="1"/>
    <col min="6132" max="6132" width="12.7109375" hidden="1"/>
    <col min="6133" max="6133" width="8.7109375" hidden="1"/>
    <col min="6134" max="6385" width="9.140625" hidden="1"/>
    <col min="6386" max="6386" width="92.7109375" hidden="1"/>
    <col min="6387" max="6387" width="16.28515625" hidden="1"/>
    <col min="6388" max="6388" width="12.7109375" hidden="1"/>
    <col min="6389" max="6389" width="8.7109375" hidden="1"/>
    <col min="6390" max="6641" width="9.140625" hidden="1"/>
    <col min="6642" max="6642" width="92.7109375" hidden="1"/>
    <col min="6643" max="6643" width="16.28515625" hidden="1"/>
    <col min="6644" max="6644" width="12.7109375" hidden="1"/>
    <col min="6645" max="6645" width="8.7109375" hidden="1"/>
    <col min="6646" max="6897" width="9.140625" hidden="1"/>
    <col min="6898" max="6898" width="92.7109375" hidden="1"/>
    <col min="6899" max="6899" width="16.28515625" hidden="1"/>
    <col min="6900" max="6900" width="12.7109375" hidden="1"/>
    <col min="6901" max="6901" width="8.7109375" hidden="1"/>
    <col min="6902" max="7153" width="9.140625" hidden="1"/>
    <col min="7154" max="7154" width="92.7109375" hidden="1"/>
    <col min="7155" max="7155" width="16.28515625" hidden="1"/>
    <col min="7156" max="7156" width="12.7109375" hidden="1"/>
    <col min="7157" max="7157" width="8.7109375" hidden="1"/>
    <col min="7158" max="7409" width="9.140625" hidden="1"/>
    <col min="7410" max="7410" width="92.7109375" hidden="1"/>
    <col min="7411" max="7411" width="16.28515625" hidden="1"/>
    <col min="7412" max="7412" width="12.7109375" hidden="1"/>
    <col min="7413" max="7413" width="8.7109375" hidden="1"/>
    <col min="7414" max="7665" width="9.140625" hidden="1"/>
    <col min="7666" max="7666" width="92.7109375" hidden="1"/>
    <col min="7667" max="7667" width="16.28515625" hidden="1"/>
    <col min="7668" max="7668" width="12.7109375" hidden="1"/>
    <col min="7669" max="7669" width="8.7109375" hidden="1"/>
    <col min="7670" max="7921" width="9.140625" hidden="1"/>
    <col min="7922" max="7922" width="92.7109375" hidden="1"/>
    <col min="7923" max="7923" width="16.28515625" hidden="1"/>
    <col min="7924" max="7924" width="12.7109375" hidden="1"/>
    <col min="7925" max="7925" width="8.7109375" hidden="1"/>
    <col min="7926" max="8177" width="9.140625" hidden="1"/>
    <col min="8178" max="8178" width="92.7109375" hidden="1"/>
    <col min="8179" max="8179" width="16.28515625" hidden="1"/>
    <col min="8180" max="8180" width="12.7109375" hidden="1"/>
    <col min="8181" max="8181" width="8.7109375" hidden="1"/>
    <col min="8182" max="8433" width="9.140625" hidden="1"/>
    <col min="8434" max="8434" width="92.7109375" hidden="1"/>
    <col min="8435" max="8435" width="16.28515625" hidden="1"/>
    <col min="8436" max="8436" width="12.7109375" hidden="1"/>
    <col min="8437" max="8437" width="8.7109375" hidden="1"/>
    <col min="8438" max="8689" width="9.140625" hidden="1"/>
    <col min="8690" max="8690" width="92.7109375" hidden="1"/>
    <col min="8691" max="8691" width="16.28515625" hidden="1"/>
    <col min="8692" max="8692" width="12.7109375" hidden="1"/>
    <col min="8693" max="8693" width="8.7109375" hidden="1"/>
    <col min="8694" max="8945" width="9.140625" hidden="1"/>
    <col min="8946" max="8946" width="92.7109375" hidden="1"/>
    <col min="8947" max="8947" width="16.28515625" hidden="1"/>
    <col min="8948" max="8948" width="12.7109375" hidden="1"/>
    <col min="8949" max="8949" width="8.7109375" hidden="1"/>
    <col min="8950" max="9201" width="9.140625" hidden="1"/>
    <col min="9202" max="9202" width="92.7109375" hidden="1"/>
    <col min="9203" max="9203" width="16.28515625" hidden="1"/>
    <col min="9204" max="9204" width="12.7109375" hidden="1"/>
    <col min="9205" max="9205" width="8.7109375" hidden="1"/>
    <col min="9206" max="9457" width="9.140625" hidden="1"/>
    <col min="9458" max="9458" width="92.7109375" hidden="1"/>
    <col min="9459" max="9459" width="16.28515625" hidden="1"/>
    <col min="9460" max="9460" width="12.7109375" hidden="1"/>
    <col min="9461" max="9461" width="8.7109375" hidden="1"/>
    <col min="9462" max="9713" width="9.140625" hidden="1"/>
    <col min="9714" max="9714" width="92.7109375" hidden="1"/>
    <col min="9715" max="9715" width="16.28515625" hidden="1"/>
    <col min="9716" max="9716" width="12.7109375" hidden="1"/>
    <col min="9717" max="9717" width="8.7109375" hidden="1"/>
    <col min="9718" max="9969" width="9.140625" hidden="1"/>
    <col min="9970" max="9970" width="92.7109375" hidden="1"/>
    <col min="9971" max="9971" width="16.28515625" hidden="1"/>
    <col min="9972" max="9972" width="12.7109375" hidden="1"/>
    <col min="9973" max="9973" width="8.7109375" hidden="1"/>
    <col min="9974" max="10225" width="9.140625" hidden="1"/>
    <col min="10226" max="10226" width="92.7109375" hidden="1"/>
    <col min="10227" max="10227" width="16.28515625" hidden="1"/>
    <col min="10228" max="10228" width="12.7109375" hidden="1"/>
    <col min="10229" max="10229" width="8.7109375" hidden="1"/>
    <col min="10230" max="10481" width="9.140625" hidden="1"/>
    <col min="10482" max="10482" width="92.7109375" hidden="1"/>
    <col min="10483" max="10483" width="16.28515625" hidden="1"/>
    <col min="10484" max="10484" width="12.7109375" hidden="1"/>
    <col min="10485" max="10485" width="8.7109375" hidden="1"/>
    <col min="10486" max="10737" width="9.140625" hidden="1"/>
    <col min="10738" max="10738" width="92.7109375" hidden="1"/>
    <col min="10739" max="10739" width="16.28515625" hidden="1"/>
    <col min="10740" max="10740" width="12.7109375" hidden="1"/>
    <col min="10741" max="10741" width="8.7109375" hidden="1"/>
    <col min="10742" max="10993" width="9.140625" hidden="1"/>
    <col min="10994" max="10994" width="92.7109375" hidden="1"/>
    <col min="10995" max="10995" width="16.28515625" hidden="1"/>
    <col min="10996" max="10996" width="12.7109375" hidden="1"/>
    <col min="10997" max="10997" width="8.7109375" hidden="1"/>
    <col min="10998" max="11249" width="9.140625" hidden="1"/>
    <col min="11250" max="11250" width="92.7109375" hidden="1"/>
    <col min="11251" max="11251" width="16.28515625" hidden="1"/>
    <col min="11252" max="11252" width="12.7109375" hidden="1"/>
    <col min="11253" max="11253" width="8.7109375" hidden="1"/>
    <col min="11254" max="11505" width="9.140625" hidden="1"/>
    <col min="11506" max="11506" width="92.7109375" hidden="1"/>
    <col min="11507" max="11507" width="16.28515625" hidden="1"/>
    <col min="11508" max="11508" width="12.7109375" hidden="1"/>
    <col min="11509" max="11509" width="8.7109375" hidden="1"/>
    <col min="11510" max="11761" width="9.140625" hidden="1"/>
    <col min="11762" max="11762" width="92.7109375" hidden="1"/>
    <col min="11763" max="11763" width="16.28515625" hidden="1"/>
    <col min="11764" max="11764" width="12.7109375" hidden="1"/>
    <col min="11765" max="11765" width="8.7109375" hidden="1"/>
    <col min="11766" max="12017" width="9.140625" hidden="1"/>
    <col min="12018" max="12018" width="92.7109375" hidden="1"/>
    <col min="12019" max="12019" width="16.28515625" hidden="1"/>
    <col min="12020" max="12020" width="12.7109375" hidden="1"/>
    <col min="12021" max="12021" width="8.7109375" hidden="1"/>
    <col min="12022" max="12273" width="9.140625" hidden="1"/>
    <col min="12274" max="12274" width="92.7109375" hidden="1"/>
    <col min="12275" max="12275" width="16.28515625" hidden="1"/>
    <col min="12276" max="12276" width="12.7109375" hidden="1"/>
    <col min="12277" max="12277" width="8.7109375" hidden="1"/>
    <col min="12278" max="12529" width="9.140625" hidden="1"/>
    <col min="12530" max="12530" width="92.7109375" hidden="1"/>
    <col min="12531" max="12531" width="16.28515625" hidden="1"/>
    <col min="12532" max="12532" width="12.7109375" hidden="1"/>
    <col min="12533" max="12533" width="8.7109375" hidden="1"/>
    <col min="12534" max="12785" width="9.140625" hidden="1"/>
    <col min="12786" max="12786" width="92.7109375" hidden="1"/>
    <col min="12787" max="12787" width="16.28515625" hidden="1"/>
    <col min="12788" max="12788" width="12.7109375" hidden="1"/>
    <col min="12789" max="12789" width="8.7109375" hidden="1"/>
    <col min="12790" max="13041" width="9.140625" hidden="1"/>
    <col min="13042" max="13042" width="92.7109375" hidden="1"/>
    <col min="13043" max="13043" width="16.28515625" hidden="1"/>
    <col min="13044" max="13044" width="12.7109375" hidden="1"/>
    <col min="13045" max="13045" width="8.7109375" hidden="1"/>
    <col min="13046" max="13297" width="9.140625" hidden="1"/>
    <col min="13298" max="13298" width="92.7109375" hidden="1"/>
    <col min="13299" max="13299" width="16.28515625" hidden="1"/>
    <col min="13300" max="13300" width="12.7109375" hidden="1"/>
    <col min="13301" max="13301" width="8.7109375" hidden="1"/>
    <col min="13302" max="13553" width="9.140625" hidden="1"/>
    <col min="13554" max="13554" width="92.7109375" hidden="1"/>
    <col min="13555" max="13555" width="16.28515625" hidden="1"/>
    <col min="13556" max="13556" width="12.7109375" hidden="1"/>
    <col min="13557" max="13557" width="8.7109375" hidden="1"/>
    <col min="13558" max="13809" width="9.140625" hidden="1"/>
    <col min="13810" max="13810" width="92.7109375" hidden="1"/>
    <col min="13811" max="13811" width="16.28515625" hidden="1"/>
    <col min="13812" max="13812" width="12.7109375" hidden="1"/>
    <col min="13813" max="13813" width="8.7109375" hidden="1"/>
    <col min="13814" max="14065" width="9.140625" hidden="1"/>
    <col min="14066" max="14066" width="92.7109375" hidden="1"/>
    <col min="14067" max="14067" width="16.28515625" hidden="1"/>
    <col min="14068" max="14068" width="12.7109375" hidden="1"/>
    <col min="14069" max="14069" width="8.7109375" hidden="1"/>
    <col min="14070" max="14321" width="9.140625" hidden="1"/>
    <col min="14322" max="14322" width="92.7109375" hidden="1"/>
    <col min="14323" max="14323" width="16.28515625" hidden="1"/>
    <col min="14324" max="14324" width="12.7109375" hidden="1"/>
    <col min="14325" max="14325" width="8.7109375" hidden="1"/>
    <col min="14326" max="14577" width="9.140625" hidden="1"/>
    <col min="14578" max="14578" width="92.7109375" hidden="1"/>
    <col min="14579" max="14579" width="16.28515625" hidden="1"/>
    <col min="14580" max="14580" width="12.7109375" hidden="1"/>
    <col min="14581" max="14581" width="8.7109375" hidden="1"/>
    <col min="14582" max="14833" width="9.140625" hidden="1"/>
    <col min="14834" max="14834" width="92.7109375" hidden="1"/>
    <col min="14835" max="14835" width="16.28515625" hidden="1"/>
    <col min="14836" max="14836" width="12.7109375" hidden="1"/>
    <col min="14837" max="14837" width="8.7109375" hidden="1"/>
    <col min="14838" max="15089" width="9.140625" hidden="1"/>
    <col min="15090" max="15090" width="92.7109375" hidden="1"/>
    <col min="15091" max="15091" width="16.28515625" hidden="1"/>
    <col min="15092" max="15092" width="12.7109375" hidden="1"/>
    <col min="15093" max="15093" width="8.7109375" hidden="1"/>
    <col min="15094" max="15345" width="9.140625" hidden="1"/>
    <col min="15346" max="15346" width="92.7109375" hidden="1"/>
    <col min="15347" max="15347" width="16.28515625" hidden="1"/>
    <col min="15348" max="15348" width="12.7109375" hidden="1"/>
    <col min="15349" max="15349" width="8.7109375" hidden="1"/>
    <col min="15350" max="15601" width="9.140625" hidden="1"/>
    <col min="15602" max="15602" width="92.7109375" hidden="1"/>
    <col min="15603" max="15603" width="16.28515625" hidden="1"/>
    <col min="15604" max="15604" width="12.7109375" hidden="1"/>
    <col min="15605" max="15605" width="8.7109375" hidden="1"/>
    <col min="15606" max="15857" width="9.140625" hidden="1"/>
    <col min="15858" max="15858" width="92.7109375" hidden="1"/>
    <col min="15859" max="15859" width="16.28515625" hidden="1"/>
    <col min="15860" max="15860" width="12.7109375" hidden="1"/>
    <col min="15861" max="15861" width="8.7109375" hidden="1"/>
    <col min="15862" max="16113" width="9.140625" hidden="1"/>
    <col min="16114" max="16114" width="92.7109375" hidden="1"/>
    <col min="16115" max="16115" width="16.28515625" hidden="1"/>
    <col min="16116" max="16116" width="12.7109375" hidden="1"/>
    <col min="16117" max="16117" width="8.7109375" hidden="1"/>
    <col min="16118" max="16384" width="9.140625" hidden="1"/>
  </cols>
  <sheetData>
    <row r="1" spans="2:6">
      <c r="D1" s="379"/>
      <c r="E1" s="379"/>
      <c r="F1" s="379"/>
    </row>
    <row r="2" spans="2:6" ht="33.6">
      <c r="B2" s="54" t="s">
        <v>73</v>
      </c>
      <c r="D2" s="379"/>
      <c r="E2" s="379"/>
      <c r="F2" s="379"/>
    </row>
    <row r="3" spans="2:6" ht="15" thickBot="1">
      <c r="D3" s="379"/>
      <c r="E3" s="379"/>
      <c r="F3" s="379"/>
    </row>
    <row r="4" spans="2:6" s="28" customFormat="1" ht="15" thickBot="1">
      <c r="B4" s="60" t="s">
        <v>74</v>
      </c>
      <c r="C4" s="61"/>
      <c r="D4" s="62"/>
      <c r="E4" s="62"/>
      <c r="F4" s="63"/>
    </row>
    <row r="5" spans="2:6" ht="26.25" customHeight="1">
      <c r="B5" s="58" t="s">
        <v>75</v>
      </c>
      <c r="C5" s="58" t="s">
        <v>34</v>
      </c>
      <c r="D5" s="59" t="s">
        <v>76</v>
      </c>
      <c r="E5" s="59" t="s">
        <v>77</v>
      </c>
      <c r="F5" s="59" t="s">
        <v>78</v>
      </c>
    </row>
    <row r="6" spans="2:6">
      <c r="B6" s="380" t="s">
        <v>79</v>
      </c>
      <c r="C6" s="17"/>
      <c r="D6" s="381">
        <f>'Stap 2 Basisvragen'!C23</f>
        <v>0</v>
      </c>
      <c r="E6" s="382"/>
      <c r="F6" s="382"/>
    </row>
    <row r="7" spans="2:6">
      <c r="B7" s="380" t="s">
        <v>80</v>
      </c>
      <c r="C7" s="17"/>
      <c r="D7" s="381">
        <f>'Stap 2 Basisvragen'!C22</f>
        <v>0</v>
      </c>
      <c r="E7" s="382"/>
      <c r="F7" s="382"/>
    </row>
    <row r="8" spans="2:6">
      <c r="B8" s="17" t="s">
        <v>81</v>
      </c>
      <c r="C8" s="17"/>
      <c r="D8" s="381" t="e">
        <f>D6/D7</f>
        <v>#DIV/0!</v>
      </c>
      <c r="E8" s="382"/>
      <c r="F8" s="383"/>
    </row>
    <row r="9" spans="2:6">
      <c r="B9" s="380" t="s">
        <v>82</v>
      </c>
      <c r="C9" s="380" t="s">
        <v>83</v>
      </c>
      <c r="D9" s="381">
        <f>'Stap 2 Basisvragen'!C18+'Stap 2 Basisvragen'!C19</f>
        <v>0</v>
      </c>
      <c r="E9" s="384" t="s">
        <v>84</v>
      </c>
      <c r="F9" s="382"/>
    </row>
    <row r="10" spans="2:6">
      <c r="B10" s="1"/>
      <c r="C10" s="1"/>
      <c r="D10" s="385"/>
      <c r="E10" s="379"/>
      <c r="F10" s="379"/>
    </row>
    <row r="11" spans="2:6">
      <c r="B11" s="27" t="s">
        <v>85</v>
      </c>
      <c r="C11" s="27"/>
      <c r="D11" s="39"/>
      <c r="E11" s="39"/>
      <c r="F11" s="40"/>
    </row>
    <row r="12" spans="2:6">
      <c r="B12" s="1"/>
      <c r="C12" s="1"/>
      <c r="D12" s="386"/>
      <c r="E12" s="386"/>
      <c r="F12" s="29"/>
    </row>
    <row r="13" spans="2:6">
      <c r="B13" s="30" t="s">
        <v>86</v>
      </c>
      <c r="C13" s="1"/>
      <c r="D13" s="386"/>
      <c r="E13" s="386"/>
      <c r="F13" s="29"/>
    </row>
    <row r="14" spans="2:6">
      <c r="B14" s="17" t="s">
        <v>87</v>
      </c>
      <c r="C14" s="17"/>
      <c r="D14" s="387">
        <v>4</v>
      </c>
      <c r="E14" s="382" t="s">
        <v>88</v>
      </c>
      <c r="F14" s="382"/>
    </row>
    <row r="15" spans="2:6" ht="32.450000000000003" customHeight="1">
      <c r="B15" s="388" t="s">
        <v>89</v>
      </c>
      <c r="C15" s="388" t="s">
        <v>90</v>
      </c>
      <c r="D15" s="389"/>
      <c r="E15" s="382" t="s">
        <v>88</v>
      </c>
      <c r="F15" s="382"/>
    </row>
    <row r="16" spans="2:6">
      <c r="B16" s="17" t="s">
        <v>91</v>
      </c>
      <c r="C16" s="17"/>
      <c r="D16" s="387">
        <v>12</v>
      </c>
      <c r="E16" s="382" t="s">
        <v>88</v>
      </c>
      <c r="F16" s="382"/>
    </row>
    <row r="17" spans="2:6">
      <c r="B17" s="17" t="s">
        <v>92</v>
      </c>
      <c r="C17" s="17"/>
      <c r="D17" s="387">
        <v>0.2</v>
      </c>
      <c r="E17" s="382" t="s">
        <v>88</v>
      </c>
      <c r="F17" s="382"/>
    </row>
    <row r="18" spans="2:6">
      <c r="B18" s="17" t="s">
        <v>93</v>
      </c>
      <c r="C18" s="17"/>
      <c r="D18" s="389"/>
      <c r="E18" s="382" t="s">
        <v>88</v>
      </c>
      <c r="F18" s="382"/>
    </row>
    <row r="19" spans="2:6">
      <c r="B19" s="380" t="s">
        <v>94</v>
      </c>
      <c r="C19" s="17"/>
      <c r="D19" s="387">
        <v>1.5</v>
      </c>
      <c r="E19" s="382" t="s">
        <v>95</v>
      </c>
      <c r="F19" s="382"/>
    </row>
    <row r="20" spans="2:6" ht="43.15">
      <c r="B20" s="388" t="s">
        <v>96</v>
      </c>
      <c r="C20" s="170" t="s">
        <v>97</v>
      </c>
      <c r="D20" s="390"/>
      <c r="E20" s="382" t="s">
        <v>88</v>
      </c>
      <c r="F20" s="17"/>
    </row>
    <row r="21" spans="2:6" ht="15" thickBot="1">
      <c r="B21" s="31" t="s">
        <v>98</v>
      </c>
      <c r="C21" s="31"/>
      <c r="D21" s="391">
        <v>1</v>
      </c>
      <c r="E21" s="392" t="s">
        <v>88</v>
      </c>
      <c r="F21" s="31"/>
    </row>
    <row r="22" spans="2:6" ht="15" thickBot="1">
      <c r="B22" s="32" t="s">
        <v>99</v>
      </c>
      <c r="C22" s="33"/>
      <c r="D22" s="393">
        <f>SUM(D14,D15,D16,D17,D18,D19*(D9/12),D20,D21)</f>
        <v>17.2</v>
      </c>
      <c r="E22" s="394" t="s">
        <v>100</v>
      </c>
      <c r="F22" s="395">
        <f>D22*56</f>
        <v>963.19999999999993</v>
      </c>
    </row>
    <row r="23" spans="2:6">
      <c r="D23" s="386"/>
      <c r="E23" s="386"/>
      <c r="F23" s="396"/>
    </row>
    <row r="24" spans="2:6">
      <c r="B24" s="30" t="s">
        <v>101</v>
      </c>
      <c r="C24" s="30"/>
      <c r="D24" s="397">
        <f>F22</f>
        <v>963.19999999999993</v>
      </c>
      <c r="E24" s="382"/>
      <c r="F24" s="382"/>
    </row>
    <row r="25" spans="2:6" ht="28.15" customHeight="1">
      <c r="B25" s="169" t="s">
        <v>102</v>
      </c>
      <c r="C25" s="388" t="s">
        <v>103</v>
      </c>
      <c r="D25" s="389"/>
      <c r="E25" s="382"/>
      <c r="F25" s="397" t="e">
        <f>D24/D25</f>
        <v>#DIV/0!</v>
      </c>
    </row>
    <row r="26" spans="2:6">
      <c r="D26" s="385"/>
      <c r="E26" s="379"/>
      <c r="F26" s="379"/>
    </row>
    <row r="27" spans="2:6">
      <c r="B27" s="27" t="s">
        <v>104</v>
      </c>
      <c r="C27" s="27"/>
      <c r="D27" s="39"/>
      <c r="E27" s="39"/>
      <c r="F27" s="40"/>
    </row>
    <row r="28" spans="2:6">
      <c r="D28" s="379"/>
      <c r="E28" s="379"/>
      <c r="F28" s="379"/>
    </row>
    <row r="29" spans="2:6">
      <c r="B29" s="380" t="s">
        <v>105</v>
      </c>
      <c r="C29" s="17"/>
      <c r="D29" s="398"/>
      <c r="E29" s="382" t="s">
        <v>88</v>
      </c>
      <c r="F29" s="379"/>
    </row>
    <row r="30" spans="2:6">
      <c r="B30" s="380" t="s">
        <v>106</v>
      </c>
      <c r="C30" s="17"/>
      <c r="D30" s="398"/>
      <c r="E30" s="382" t="s">
        <v>88</v>
      </c>
      <c r="F30" s="399"/>
    </row>
    <row r="31" spans="2:6" ht="15" thickBot="1">
      <c r="B31" s="400" t="s">
        <v>107</v>
      </c>
      <c r="C31" s="31"/>
      <c r="D31" s="401"/>
      <c r="E31" s="402" t="s">
        <v>108</v>
      </c>
      <c r="F31" s="399"/>
    </row>
    <row r="32" spans="2:6" ht="15" thickBot="1">
      <c r="B32" s="32" t="s">
        <v>109</v>
      </c>
      <c r="C32" s="33"/>
      <c r="D32" s="403">
        <f>D29+(D30*D31)</f>
        <v>0</v>
      </c>
      <c r="E32" s="404" t="s">
        <v>110</v>
      </c>
      <c r="F32" s="405">
        <f>(D29+D30*D31)*56</f>
        <v>0</v>
      </c>
    </row>
    <row r="33" spans="2:8">
      <c r="D33" s="399"/>
      <c r="E33" s="379"/>
      <c r="F33" s="399"/>
    </row>
    <row r="34" spans="2:8">
      <c r="B34" s="17" t="s">
        <v>111</v>
      </c>
      <c r="C34" s="17"/>
      <c r="D34" s="406"/>
      <c r="E34" s="399" t="s">
        <v>112</v>
      </c>
      <c r="F34" s="379"/>
    </row>
    <row r="35" spans="2:8">
      <c r="B35" s="380" t="s">
        <v>113</v>
      </c>
      <c r="C35" s="382" t="s">
        <v>114</v>
      </c>
      <c r="D35" s="406"/>
      <c r="E35" s="399" t="s">
        <v>88</v>
      </c>
      <c r="F35" s="379"/>
    </row>
    <row r="36" spans="2:8">
      <c r="B36" s="17" t="s">
        <v>115</v>
      </c>
      <c r="C36" s="17"/>
      <c r="D36" s="406"/>
      <c r="E36" s="433" t="s">
        <v>88</v>
      </c>
      <c r="F36" s="434"/>
    </row>
    <row r="37" spans="2:8" ht="15" thickBot="1">
      <c r="B37" s="31" t="s">
        <v>116</v>
      </c>
      <c r="C37" s="31"/>
      <c r="D37" s="407"/>
      <c r="E37" s="399" t="s">
        <v>88</v>
      </c>
      <c r="F37" s="379"/>
    </row>
    <row r="38" spans="2:8" ht="15" thickBot="1">
      <c r="B38" s="32" t="s">
        <v>109</v>
      </c>
      <c r="C38" s="33"/>
      <c r="D38" s="403">
        <f>SUM(D34:D37)</f>
        <v>0</v>
      </c>
      <c r="E38" s="404" t="s">
        <v>110</v>
      </c>
      <c r="F38" s="405">
        <f>D38*56</f>
        <v>0</v>
      </c>
    </row>
    <row r="39" spans="2:8" ht="15" thickBot="1">
      <c r="D39" s="379"/>
      <c r="E39" s="379"/>
      <c r="F39" s="379"/>
    </row>
    <row r="40" spans="2:8" ht="15" thickBot="1">
      <c r="B40" s="32" t="s">
        <v>104</v>
      </c>
      <c r="C40" s="33"/>
      <c r="D40" s="404"/>
      <c r="E40" s="404"/>
      <c r="F40" s="395">
        <f>F32+F38</f>
        <v>0</v>
      </c>
    </row>
    <row r="41" spans="2:8">
      <c r="B41" s="1"/>
      <c r="C41" s="1"/>
      <c r="D41" s="379"/>
      <c r="E41" s="399"/>
      <c r="F41" s="408"/>
    </row>
    <row r="42" spans="2:8">
      <c r="B42" s="27" t="s">
        <v>73</v>
      </c>
      <c r="C42" s="27"/>
      <c r="D42" s="41"/>
      <c r="E42" s="41"/>
      <c r="F42" s="41"/>
    </row>
    <row r="43" spans="2:8" ht="15" thickBot="1">
      <c r="D43" s="379"/>
      <c r="E43" s="379"/>
      <c r="F43" s="379"/>
    </row>
    <row r="44" spans="2:8">
      <c r="B44" s="34" t="s">
        <v>117</v>
      </c>
      <c r="C44" s="35"/>
      <c r="D44" s="42"/>
      <c r="E44" s="42"/>
      <c r="F44" s="409" t="e">
        <f>F25+F40</f>
        <v>#DIV/0!</v>
      </c>
      <c r="G44" s="379"/>
      <c r="H44" s="379"/>
    </row>
    <row r="45" spans="2:8">
      <c r="B45" s="36" t="s">
        <v>118</v>
      </c>
      <c r="C45" s="30"/>
      <c r="D45" s="43"/>
      <c r="E45" s="43"/>
      <c r="F45" s="410">
        <f>F40</f>
        <v>0</v>
      </c>
      <c r="G45" s="379"/>
      <c r="H45" s="379"/>
    </row>
    <row r="46" spans="2:8" ht="15" thickBot="1">
      <c r="B46" s="37" t="s">
        <v>119</v>
      </c>
      <c r="C46" s="38"/>
      <c r="D46" s="44"/>
      <c r="E46" s="44"/>
      <c r="F46" s="411">
        <f>(F45*D6)+(D7*D24)</f>
        <v>0</v>
      </c>
      <c r="G46" s="379"/>
      <c r="H46" s="379"/>
    </row>
    <row r="47" spans="2:8">
      <c r="D47" s="379"/>
      <c r="E47" s="379"/>
      <c r="F47" s="379"/>
    </row>
  </sheetData>
  <sheetProtection algorithmName="SHA-512" hashValue="oowhiwPEo3GYDyAXVMnYVcn+gQx/6SGI3uNPfIM2GWWB+9zbsqTkmRFtc7f/QzHLPlN3Pom7I4bix9oCJBpV3A==" saltValue="cNNbl2xQXQYCnwbLx0eBmg==" spinCount="100000" sheet="1" autoFilter="0"/>
  <mergeCells count="1">
    <mergeCell ref="E36:F36"/>
  </mergeCells>
  <conditionalFormatting sqref="F25">
    <cfRule type="expression" dxfId="8" priority="2">
      <formula>IF($D$25="",1,0)</formula>
    </cfRule>
  </conditionalFormatting>
  <conditionalFormatting sqref="F44">
    <cfRule type="expression" dxfId="7" priority="1">
      <formula>IF($D$25="",1,0)</formula>
    </cfRule>
  </conditionalFormatting>
  <dataValidations count="5">
    <dataValidation type="decimal" allowBlank="1" showInputMessage="1" showErrorMessage="1" sqref="D9" xr:uid="{C133363D-C344-4FC8-BD54-60CD87121F8F}">
      <formula1>0</formula1>
      <formula2>100</formula2>
    </dataValidation>
    <dataValidation type="whole" allowBlank="1" showInputMessage="1" showErrorMessage="1" sqref="D31" xr:uid="{42C3DE97-F838-45AF-A96D-F7394AE82C34}">
      <formula1>0</formula1>
      <formula2>100000</formula2>
    </dataValidation>
    <dataValidation type="whole" allowBlank="1" showInputMessage="1" showErrorMessage="1" sqref="D25" xr:uid="{56064DDB-0533-4ED0-932D-4BAA9A611340}">
      <formula1>0</formula1>
      <formula2>500000</formula2>
    </dataValidation>
    <dataValidation type="decimal" allowBlank="1" showInputMessage="1" showErrorMessage="1" sqref="D15 D18 D29:D30 D34:D37" xr:uid="{EB4F813F-5D5E-4EA6-9167-01911844D128}">
      <formula1>0</formula1>
      <formula2>100000</formula2>
    </dataValidation>
    <dataValidation type="decimal" allowBlank="1" showInputMessage="1" showErrorMessage="1" sqref="D20" xr:uid="{EB7B9B3B-D93B-4E45-ACDD-5F12A9112ABE}">
      <formula1>0</formula1>
      <formula2>10000</formula2>
    </dataValidation>
  </dataValidations>
  <pageMargins left="0.7" right="0.7" top="0.75" bottom="0.75" header="0.3" footer="0.3"/>
  <pageSetup paperSize="9" scale="75" firstPageNumber="4294967295" orientation="landscape" r:id="rId1"/>
  <rowBreaks count="1" manualBreakCount="1">
    <brk id="22" max="16383" man="1"/>
  </rowBreaks>
  <ignoredErrors>
    <ignoredError sqref="F25 F44"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47394-AD58-4B81-8621-D5BC6BF8730E}">
  <sheetPr>
    <tabColor theme="8" tint="0.79998168889431442"/>
    <pageSetUpPr fitToPage="1"/>
  </sheetPr>
  <dimension ref="B1:R70"/>
  <sheetViews>
    <sheetView tabSelected="1" topLeftCell="A36" workbookViewId="0">
      <selection activeCell="B15" sqref="B15:L52"/>
    </sheetView>
  </sheetViews>
  <sheetFormatPr defaultRowHeight="15"/>
  <cols>
    <col min="1" max="1" width="5.140625" customWidth="1"/>
    <col min="2" max="2" width="30.28515625" customWidth="1"/>
    <col min="3" max="3" width="34.5703125" customWidth="1"/>
  </cols>
  <sheetData>
    <row r="1" spans="2:18" ht="15.75">
      <c r="B1" s="331" t="s">
        <v>120</v>
      </c>
      <c r="C1" s="233"/>
    </row>
    <row r="2" spans="2:18" ht="15.75">
      <c r="B2" s="331"/>
      <c r="C2" s="233"/>
    </row>
    <row r="3" spans="2:18">
      <c r="B3" s="234" t="s">
        <v>121</v>
      </c>
      <c r="C3" s="235"/>
      <c r="D3" s="234"/>
      <c r="E3" s="234"/>
      <c r="F3" s="234"/>
      <c r="G3" s="234"/>
      <c r="H3" s="234"/>
      <c r="I3" s="234"/>
      <c r="J3" s="234"/>
      <c r="K3" s="234"/>
      <c r="L3" s="234"/>
      <c r="M3" s="234"/>
      <c r="N3" s="234"/>
      <c r="O3" s="234"/>
      <c r="P3" s="234"/>
      <c r="Q3" s="234"/>
      <c r="R3" s="234"/>
    </row>
    <row r="4" spans="2:18">
      <c r="B4" s="234"/>
      <c r="C4" s="235"/>
      <c r="D4" s="234"/>
      <c r="E4" s="234"/>
      <c r="F4" s="234"/>
      <c r="G4" s="234"/>
      <c r="H4" s="234"/>
      <c r="I4" s="234"/>
      <c r="J4" s="234"/>
      <c r="K4" s="234"/>
      <c r="L4" s="234"/>
      <c r="M4" s="234"/>
      <c r="N4" s="234"/>
      <c r="O4" s="234"/>
      <c r="P4" s="234"/>
      <c r="Q4" s="234"/>
      <c r="R4" s="234"/>
    </row>
    <row r="5" spans="2:18">
      <c r="B5" s="332" t="s">
        <v>122</v>
      </c>
      <c r="C5" s="236"/>
      <c r="D5" s="234"/>
      <c r="E5" s="234"/>
      <c r="F5" s="234"/>
      <c r="G5" s="234"/>
      <c r="H5" s="234"/>
      <c r="I5" s="234"/>
      <c r="J5" s="234"/>
      <c r="K5" s="234"/>
      <c r="L5" s="234"/>
      <c r="M5" s="234"/>
      <c r="N5" s="234"/>
      <c r="O5" s="234"/>
      <c r="P5" s="234"/>
      <c r="Q5" s="234"/>
      <c r="R5" s="234"/>
    </row>
    <row r="6" spans="2:18">
      <c r="B6" s="332"/>
      <c r="C6" s="236"/>
      <c r="D6" s="234"/>
      <c r="E6" s="234"/>
      <c r="F6" s="234"/>
      <c r="G6" s="234"/>
      <c r="H6" s="234"/>
      <c r="I6" s="234"/>
      <c r="J6" s="234"/>
      <c r="K6" s="234"/>
      <c r="L6" s="234"/>
      <c r="M6" s="234"/>
      <c r="N6" s="234"/>
      <c r="O6" s="234"/>
      <c r="P6" s="234"/>
      <c r="Q6" s="234"/>
      <c r="R6" s="234"/>
    </row>
    <row r="7" spans="2:18">
      <c r="B7" s="237" t="s">
        <v>123</v>
      </c>
      <c r="C7" s="238"/>
    </row>
    <row r="8" spans="2:18">
      <c r="B8" s="239" t="s">
        <v>124</v>
      </c>
      <c r="C8" s="238"/>
      <c r="H8" s="239" t="s">
        <v>125</v>
      </c>
      <c r="N8" s="240" t="s">
        <v>126</v>
      </c>
    </row>
    <row r="9" spans="2:18">
      <c r="B9" s="241" t="s">
        <v>127</v>
      </c>
      <c r="C9" s="238" t="s">
        <v>128</v>
      </c>
      <c r="D9" s="241"/>
      <c r="H9" s="241" t="s">
        <v>129</v>
      </c>
      <c r="I9" s="241" t="s">
        <v>130</v>
      </c>
      <c r="N9" s="242" t="s">
        <v>131</v>
      </c>
    </row>
    <row r="10" spans="2:18">
      <c r="B10" s="241" t="s">
        <v>132</v>
      </c>
      <c r="C10" s="238" t="s">
        <v>133</v>
      </c>
      <c r="D10" s="241"/>
      <c r="H10" s="241" t="s">
        <v>134</v>
      </c>
      <c r="I10" s="241" t="s">
        <v>135</v>
      </c>
      <c r="N10" s="242" t="s">
        <v>136</v>
      </c>
    </row>
    <row r="11" spans="2:18">
      <c r="B11" s="241" t="s">
        <v>137</v>
      </c>
      <c r="C11" s="238" t="s">
        <v>138</v>
      </c>
      <c r="D11" s="241"/>
      <c r="H11" s="241" t="s">
        <v>139</v>
      </c>
      <c r="I11" s="241" t="s">
        <v>140</v>
      </c>
      <c r="N11" s="243" t="s">
        <v>141</v>
      </c>
    </row>
    <row r="12" spans="2:18">
      <c r="B12" s="241" t="s">
        <v>142</v>
      </c>
      <c r="C12" s="2"/>
      <c r="H12" s="241" t="s">
        <v>143</v>
      </c>
      <c r="I12" s="241" t="s">
        <v>144</v>
      </c>
    </row>
    <row r="13" spans="2:18">
      <c r="C13" s="2"/>
      <c r="H13" s="241" t="s">
        <v>142</v>
      </c>
      <c r="L13" s="241"/>
      <c r="M13" s="241"/>
    </row>
    <row r="14" spans="2:18">
      <c r="C14" s="2"/>
      <c r="H14" s="241"/>
      <c r="L14" s="241"/>
      <c r="M14" s="241"/>
    </row>
    <row r="15" spans="2:18">
      <c r="C15" s="2"/>
      <c r="D15" s="435" t="s">
        <v>145</v>
      </c>
      <c r="E15" s="436"/>
      <c r="F15" s="436"/>
      <c r="G15" s="437"/>
      <c r="H15" s="438" t="s">
        <v>146</v>
      </c>
      <c r="I15" s="439"/>
      <c r="J15" s="439"/>
      <c r="K15" s="471"/>
      <c r="L15" s="472"/>
      <c r="M15" s="244"/>
    </row>
    <row r="16" spans="2:18">
      <c r="B16" s="245" t="s">
        <v>147</v>
      </c>
      <c r="C16" s="246" t="s">
        <v>148</v>
      </c>
      <c r="D16" s="247" t="s">
        <v>149</v>
      </c>
      <c r="E16" s="248" t="s">
        <v>150</v>
      </c>
      <c r="F16" s="249" t="s">
        <v>151</v>
      </c>
      <c r="G16" s="249"/>
      <c r="H16" s="250" t="s">
        <v>152</v>
      </c>
      <c r="I16" s="248" t="s">
        <v>153</v>
      </c>
      <c r="J16" s="249" t="s">
        <v>154</v>
      </c>
      <c r="K16" s="251" t="s">
        <v>155</v>
      </c>
      <c r="L16" s="245"/>
    </row>
    <row r="17" spans="2:18" ht="27">
      <c r="B17" s="252" t="s">
        <v>156</v>
      </c>
      <c r="C17" s="253"/>
      <c r="D17" s="254" t="s">
        <v>157</v>
      </c>
      <c r="E17" s="255"/>
      <c r="F17" s="256"/>
      <c r="G17" s="256"/>
      <c r="H17" s="257"/>
      <c r="I17" s="255"/>
      <c r="J17" s="258" t="s">
        <v>158</v>
      </c>
      <c r="K17" s="259"/>
      <c r="L17" s="253"/>
      <c r="M17" s="14"/>
      <c r="N17" s="14"/>
      <c r="O17" s="14"/>
      <c r="P17" s="14"/>
      <c r="Q17" s="14"/>
      <c r="R17" s="14"/>
    </row>
    <row r="18" spans="2:18" ht="27">
      <c r="B18" s="260" t="s">
        <v>159</v>
      </c>
      <c r="C18" s="261"/>
      <c r="D18" s="262"/>
      <c r="E18" s="263"/>
      <c r="F18" s="264"/>
      <c r="G18" s="264"/>
      <c r="H18" s="262"/>
      <c r="I18" s="263"/>
      <c r="J18" s="264"/>
      <c r="K18" s="265"/>
      <c r="L18" s="266"/>
    </row>
    <row r="19" spans="2:18">
      <c r="B19" s="267" t="s">
        <v>160</v>
      </c>
      <c r="C19" s="268"/>
      <c r="D19" s="254" t="s">
        <v>157</v>
      </c>
      <c r="E19" s="269" t="s">
        <v>161</v>
      </c>
      <c r="F19" s="269" t="s">
        <v>161</v>
      </c>
      <c r="G19" s="269"/>
      <c r="H19" s="270"/>
      <c r="I19" s="271"/>
      <c r="J19" s="272"/>
      <c r="K19" s="273"/>
      <c r="L19" s="274"/>
    </row>
    <row r="20" spans="2:18">
      <c r="B20" s="267" t="s">
        <v>162</v>
      </c>
      <c r="C20" s="275"/>
      <c r="D20" s="254" t="s">
        <v>157</v>
      </c>
      <c r="E20" s="269" t="s">
        <v>161</v>
      </c>
      <c r="F20" s="269" t="s">
        <v>161</v>
      </c>
      <c r="G20" s="276"/>
      <c r="H20" s="269"/>
      <c r="I20" s="269" t="s">
        <v>158</v>
      </c>
      <c r="J20" s="277" t="s">
        <v>158</v>
      </c>
      <c r="K20" s="278" t="s">
        <v>158</v>
      </c>
      <c r="L20" s="274"/>
      <c r="M20" s="279"/>
    </row>
    <row r="21" spans="2:18">
      <c r="B21" s="267" t="s">
        <v>163</v>
      </c>
      <c r="C21" s="280" t="s">
        <v>164</v>
      </c>
      <c r="D21" s="254" t="s">
        <v>157</v>
      </c>
      <c r="E21" s="269" t="s">
        <v>161</v>
      </c>
      <c r="F21" s="276"/>
      <c r="G21" s="276"/>
      <c r="H21" s="270"/>
      <c r="I21" s="273"/>
      <c r="J21" s="281"/>
      <c r="K21" s="273"/>
      <c r="L21" s="274"/>
    </row>
    <row r="22" spans="2:18">
      <c r="B22" s="267" t="s">
        <v>165</v>
      </c>
      <c r="C22" s="280" t="s">
        <v>164</v>
      </c>
      <c r="D22" s="254" t="s">
        <v>157</v>
      </c>
      <c r="E22" s="269"/>
      <c r="F22" s="276"/>
      <c r="G22" s="276"/>
      <c r="H22" s="270"/>
      <c r="I22" s="273"/>
      <c r="J22" s="282" t="s">
        <v>161</v>
      </c>
      <c r="K22" s="273"/>
      <c r="L22" s="274"/>
    </row>
    <row r="23" spans="2:18">
      <c r="B23" s="283" t="s">
        <v>166</v>
      </c>
      <c r="C23" s="284"/>
      <c r="D23" s="262"/>
      <c r="E23" s="263"/>
      <c r="F23" s="264"/>
      <c r="G23" s="264"/>
      <c r="H23" s="262"/>
      <c r="I23" s="263"/>
      <c r="J23" s="264"/>
      <c r="K23" s="265"/>
      <c r="L23" s="266"/>
    </row>
    <row r="24" spans="2:18" ht="41.25" customHeight="1">
      <c r="B24" s="267" t="s">
        <v>167</v>
      </c>
      <c r="C24" s="268"/>
      <c r="D24" s="285" t="s">
        <v>168</v>
      </c>
      <c r="E24" s="269" t="s">
        <v>161</v>
      </c>
      <c r="F24" s="269" t="s">
        <v>161</v>
      </c>
      <c r="G24" s="269"/>
      <c r="H24" s="286"/>
      <c r="I24" s="269" t="s">
        <v>158</v>
      </c>
      <c r="J24" s="287"/>
      <c r="K24" s="278"/>
      <c r="L24" s="288"/>
    </row>
    <row r="25" spans="2:18" ht="27">
      <c r="B25" s="267" t="s">
        <v>169</v>
      </c>
      <c r="C25" s="268"/>
      <c r="D25" s="285" t="s">
        <v>168</v>
      </c>
      <c r="E25" s="269" t="s">
        <v>158</v>
      </c>
      <c r="F25" s="269" t="s">
        <v>158</v>
      </c>
      <c r="G25" s="286"/>
      <c r="H25" s="286"/>
      <c r="I25" s="269" t="s">
        <v>158</v>
      </c>
      <c r="J25" s="287"/>
      <c r="K25" s="269"/>
      <c r="L25" s="288"/>
    </row>
    <row r="26" spans="2:18">
      <c r="B26" s="267" t="s">
        <v>170</v>
      </c>
      <c r="C26" s="275"/>
      <c r="D26" s="286"/>
      <c r="E26" s="289"/>
      <c r="F26" s="276"/>
      <c r="G26" s="276"/>
      <c r="H26" s="286"/>
      <c r="I26" s="254" t="s">
        <v>168</v>
      </c>
      <c r="J26" s="287"/>
      <c r="K26" s="290"/>
      <c r="L26" s="288"/>
    </row>
    <row r="27" spans="2:18">
      <c r="B27" s="291" t="s">
        <v>171</v>
      </c>
      <c r="C27" s="275"/>
      <c r="D27" s="286"/>
      <c r="E27" s="286"/>
      <c r="F27" s="286"/>
      <c r="G27" s="286"/>
      <c r="H27" s="292"/>
      <c r="I27" s="254" t="s">
        <v>168</v>
      </c>
      <c r="J27" s="276"/>
      <c r="K27" s="293"/>
      <c r="L27" s="294"/>
    </row>
    <row r="28" spans="2:18" ht="29.25" customHeight="1">
      <c r="B28" s="295" t="s">
        <v>172</v>
      </c>
      <c r="C28" s="296"/>
      <c r="D28" s="270"/>
      <c r="E28" s="254" t="s">
        <v>168</v>
      </c>
      <c r="F28" s="269"/>
      <c r="G28" s="254"/>
      <c r="H28" s="269" t="s">
        <v>161</v>
      </c>
      <c r="I28" s="269"/>
      <c r="J28" s="297"/>
      <c r="K28" s="282"/>
      <c r="L28" s="298"/>
    </row>
    <row r="29" spans="2:18">
      <c r="B29" s="299" t="s">
        <v>173</v>
      </c>
      <c r="C29" s="300"/>
      <c r="D29" s="269" t="s">
        <v>161</v>
      </c>
      <c r="E29" s="269" t="s">
        <v>161</v>
      </c>
      <c r="F29" s="254" t="s">
        <v>168</v>
      </c>
      <c r="G29" s="269"/>
      <c r="H29" s="286"/>
      <c r="I29" s="301"/>
      <c r="J29" s="281"/>
      <c r="K29" s="302"/>
      <c r="L29" s="303"/>
    </row>
    <row r="30" spans="2:18" ht="27">
      <c r="B30" s="304" t="s">
        <v>174</v>
      </c>
      <c r="C30" s="305"/>
      <c r="D30" s="289"/>
      <c r="E30" s="289"/>
      <c r="F30" s="276"/>
      <c r="G30" s="276"/>
      <c r="H30" s="286"/>
      <c r="I30" s="286"/>
      <c r="J30" s="276"/>
      <c r="K30" s="301"/>
      <c r="L30" s="294"/>
      <c r="M30" s="2"/>
      <c r="N30" s="2"/>
      <c r="O30" s="2"/>
      <c r="P30" s="2"/>
      <c r="Q30" s="2"/>
      <c r="R30" s="2"/>
    </row>
    <row r="31" spans="2:18">
      <c r="B31" s="283" t="s">
        <v>175</v>
      </c>
      <c r="C31" s="284"/>
      <c r="D31" s="262"/>
      <c r="E31" s="263"/>
      <c r="F31" s="264"/>
      <c r="G31" s="264"/>
      <c r="H31" s="262"/>
      <c r="I31" s="263"/>
      <c r="J31" s="264"/>
      <c r="K31" s="265"/>
      <c r="L31" s="266"/>
    </row>
    <row r="32" spans="2:18">
      <c r="B32" s="267" t="s">
        <v>176</v>
      </c>
      <c r="C32" s="306"/>
      <c r="D32" s="286"/>
      <c r="E32" s="254" t="s">
        <v>168</v>
      </c>
      <c r="F32" s="276"/>
      <c r="G32" s="276"/>
      <c r="H32" s="307" t="s">
        <v>161</v>
      </c>
      <c r="I32" s="289"/>
      <c r="J32" s="276"/>
      <c r="K32" s="308"/>
      <c r="L32" s="294"/>
    </row>
    <row r="33" spans="2:13">
      <c r="B33" s="309" t="s">
        <v>177</v>
      </c>
      <c r="C33" s="310"/>
      <c r="D33" s="270"/>
      <c r="E33" s="254" t="s">
        <v>168</v>
      </c>
      <c r="F33" s="272"/>
      <c r="G33" s="272"/>
      <c r="H33" s="307" t="s">
        <v>161</v>
      </c>
      <c r="I33" s="271"/>
      <c r="J33" s="272"/>
      <c r="K33" s="273"/>
      <c r="L33" s="274"/>
    </row>
    <row r="34" spans="2:13">
      <c r="B34" s="311" t="s">
        <v>178</v>
      </c>
      <c r="C34" s="275"/>
      <c r="D34" s="286"/>
      <c r="E34" s="254" t="s">
        <v>168</v>
      </c>
      <c r="F34" s="276"/>
      <c r="G34" s="276"/>
      <c r="H34" s="307" t="s">
        <v>161</v>
      </c>
      <c r="I34" s="289"/>
      <c r="J34" s="276" t="s">
        <v>43</v>
      </c>
      <c r="K34" s="308"/>
      <c r="L34" s="294" t="s">
        <v>43</v>
      </c>
    </row>
    <row r="35" spans="2:13">
      <c r="B35" s="291" t="s">
        <v>179</v>
      </c>
      <c r="C35" s="310"/>
      <c r="D35" s="270"/>
      <c r="E35" s="254" t="s">
        <v>168</v>
      </c>
      <c r="F35" s="272"/>
      <c r="G35" s="272"/>
      <c r="H35" s="307" t="s">
        <v>161</v>
      </c>
      <c r="I35" s="271"/>
      <c r="J35" s="272"/>
      <c r="K35" s="273"/>
      <c r="L35" s="274"/>
      <c r="M35" s="203"/>
    </row>
    <row r="36" spans="2:13">
      <c r="B36" s="291" t="s">
        <v>180</v>
      </c>
      <c r="C36" s="310"/>
      <c r="D36" s="254" t="s">
        <v>168</v>
      </c>
      <c r="E36" s="254" t="s">
        <v>168</v>
      </c>
      <c r="F36" s="272"/>
      <c r="G36" s="272"/>
      <c r="H36" s="307" t="s">
        <v>161</v>
      </c>
      <c r="I36" s="271"/>
      <c r="J36" s="272"/>
      <c r="K36" s="273"/>
      <c r="L36" s="274"/>
    </row>
    <row r="37" spans="2:13">
      <c r="B37" s="311" t="s">
        <v>181</v>
      </c>
      <c r="C37" s="312"/>
      <c r="D37" s="254" t="s">
        <v>168</v>
      </c>
      <c r="E37" s="269" t="s">
        <v>161</v>
      </c>
      <c r="F37" s="254" t="s">
        <v>168</v>
      </c>
      <c r="G37" s="269"/>
      <c r="H37" s="270"/>
      <c r="I37" s="271"/>
      <c r="J37" s="272"/>
      <c r="K37" s="273"/>
      <c r="L37" s="274"/>
    </row>
    <row r="38" spans="2:13" ht="27">
      <c r="B38" s="291" t="s">
        <v>182</v>
      </c>
      <c r="C38" s="313"/>
      <c r="D38" s="286"/>
      <c r="E38" s="289"/>
      <c r="F38" s="314" t="s">
        <v>168</v>
      </c>
      <c r="G38" s="287"/>
      <c r="H38" s="286"/>
      <c r="I38" s="289"/>
      <c r="J38" s="276"/>
      <c r="K38" s="308"/>
      <c r="L38" s="294"/>
    </row>
    <row r="39" spans="2:13">
      <c r="B39" s="311" t="s">
        <v>183</v>
      </c>
      <c r="C39" s="280" t="s">
        <v>184</v>
      </c>
      <c r="D39" s="286"/>
      <c r="E39" s="289"/>
      <c r="F39" s="269"/>
      <c r="G39" s="269"/>
      <c r="H39" s="286"/>
      <c r="I39" s="289"/>
      <c r="J39" s="276"/>
      <c r="K39" s="308"/>
      <c r="L39" s="294"/>
    </row>
    <row r="40" spans="2:13">
      <c r="B40" s="315" t="s">
        <v>185</v>
      </c>
      <c r="C40" s="316"/>
      <c r="D40" s="317"/>
      <c r="E40" s="318"/>
      <c r="F40" s="319"/>
      <c r="G40" s="319"/>
      <c r="H40" s="317"/>
      <c r="I40" s="318"/>
      <c r="J40" s="319"/>
      <c r="K40" s="320"/>
      <c r="L40" s="321"/>
    </row>
    <row r="41" spans="2:13">
      <c r="B41" s="322" t="s">
        <v>186</v>
      </c>
      <c r="C41" s="299"/>
      <c r="D41" s="282" t="s">
        <v>161</v>
      </c>
      <c r="E41" s="282" t="s">
        <v>161</v>
      </c>
      <c r="F41" s="323"/>
      <c r="G41" s="323"/>
      <c r="H41" s="323"/>
      <c r="I41" s="323"/>
      <c r="J41" s="324" t="s">
        <v>168</v>
      </c>
      <c r="K41" s="323"/>
      <c r="L41" s="324"/>
    </row>
    <row r="42" spans="2:13">
      <c r="B42" s="325" t="s">
        <v>187</v>
      </c>
      <c r="C42" s="326"/>
      <c r="D42" s="270"/>
      <c r="E42" s="254" t="s">
        <v>168</v>
      </c>
      <c r="F42" s="272"/>
      <c r="G42" s="272"/>
      <c r="H42" s="270"/>
      <c r="I42" s="271"/>
      <c r="J42" s="269" t="s">
        <v>161</v>
      </c>
      <c r="K42" s="273"/>
      <c r="L42" s="327"/>
    </row>
    <row r="43" spans="2:13" ht="27">
      <c r="B43" s="291" t="s">
        <v>188</v>
      </c>
      <c r="C43" s="312"/>
      <c r="D43" s="270"/>
      <c r="E43" s="269" t="s">
        <v>161</v>
      </c>
      <c r="F43" s="272"/>
      <c r="G43" s="272"/>
      <c r="H43" s="270"/>
      <c r="I43" s="271"/>
      <c r="J43" s="254" t="s">
        <v>168</v>
      </c>
      <c r="K43" s="273"/>
      <c r="L43" s="327"/>
    </row>
    <row r="44" spans="2:13">
      <c r="B44" s="291" t="s">
        <v>189</v>
      </c>
      <c r="C44" s="328"/>
      <c r="D44" s="270"/>
      <c r="E44" s="254" t="s">
        <v>168</v>
      </c>
      <c r="F44" s="272"/>
      <c r="G44" s="272"/>
      <c r="H44" s="270"/>
      <c r="I44" s="271"/>
      <c r="J44" s="254" t="s">
        <v>168</v>
      </c>
      <c r="K44" s="273"/>
      <c r="L44" s="327"/>
    </row>
    <row r="45" spans="2:13">
      <c r="B45" s="291" t="s">
        <v>190</v>
      </c>
      <c r="C45" s="312"/>
      <c r="D45" s="270"/>
      <c r="E45" s="271"/>
      <c r="F45" s="272"/>
      <c r="G45" s="272"/>
      <c r="H45" s="270"/>
      <c r="I45" s="271"/>
      <c r="J45" s="314" t="s">
        <v>168</v>
      </c>
      <c r="K45" s="273"/>
      <c r="L45" s="327"/>
    </row>
    <row r="46" spans="2:13">
      <c r="B46" s="291" t="s">
        <v>191</v>
      </c>
      <c r="C46" s="312"/>
      <c r="D46" s="270"/>
      <c r="E46" s="271"/>
      <c r="F46" s="272"/>
      <c r="G46" s="272"/>
      <c r="H46" s="270"/>
      <c r="I46" s="271"/>
      <c r="J46" s="314" t="s">
        <v>168</v>
      </c>
      <c r="K46" s="273"/>
      <c r="L46" s="327"/>
    </row>
    <row r="47" spans="2:13">
      <c r="B47" s="283" t="s">
        <v>192</v>
      </c>
      <c r="C47" s="284"/>
      <c r="D47" s="262"/>
      <c r="E47" s="263"/>
      <c r="F47" s="264"/>
      <c r="G47" s="264"/>
      <c r="H47" s="262"/>
      <c r="I47" s="263"/>
      <c r="J47" s="264"/>
      <c r="K47" s="265"/>
      <c r="L47" s="266"/>
    </row>
    <row r="48" spans="2:13">
      <c r="B48" s="311" t="s">
        <v>193</v>
      </c>
      <c r="C48" s="275"/>
      <c r="D48" s="329" t="s">
        <v>194</v>
      </c>
      <c r="E48" s="329" t="s">
        <v>194</v>
      </c>
      <c r="F48" s="314" t="s">
        <v>168</v>
      </c>
      <c r="G48" s="287"/>
      <c r="H48" s="286"/>
      <c r="I48" s="289"/>
      <c r="J48" s="276"/>
      <c r="K48" s="308"/>
      <c r="L48" s="294"/>
    </row>
    <row r="49" spans="2:12">
      <c r="B49" s="267" t="s">
        <v>195</v>
      </c>
      <c r="C49" s="275"/>
      <c r="D49" s="329" t="s">
        <v>194</v>
      </c>
      <c r="E49" s="329" t="s">
        <v>194</v>
      </c>
      <c r="F49" s="287"/>
      <c r="G49" s="287"/>
      <c r="H49" s="286"/>
      <c r="I49" s="289"/>
      <c r="J49" s="276"/>
      <c r="K49" s="314" t="s">
        <v>168</v>
      </c>
      <c r="L49" s="294"/>
    </row>
    <row r="50" spans="2:12">
      <c r="B50" s="283" t="s">
        <v>196</v>
      </c>
      <c r="C50" s="284"/>
      <c r="D50" s="262"/>
      <c r="E50" s="263"/>
      <c r="F50" s="264"/>
      <c r="G50" s="264"/>
      <c r="H50" s="262"/>
      <c r="I50" s="263"/>
      <c r="J50" s="264"/>
      <c r="K50" s="265"/>
      <c r="L50" s="266"/>
    </row>
    <row r="51" spans="2:12">
      <c r="B51" s="267" t="s">
        <v>197</v>
      </c>
      <c r="C51" s="268"/>
      <c r="D51" s="286"/>
      <c r="E51" s="289"/>
      <c r="F51" s="276"/>
      <c r="G51" s="276"/>
      <c r="H51" s="286"/>
      <c r="I51" s="289"/>
      <c r="J51" s="276"/>
      <c r="K51" s="308"/>
      <c r="L51" s="294"/>
    </row>
    <row r="52" spans="2:12">
      <c r="B52" s="267" t="s">
        <v>198</v>
      </c>
      <c r="C52" s="275"/>
      <c r="D52" s="286"/>
      <c r="E52" s="289"/>
      <c r="F52" s="276"/>
      <c r="G52" s="276"/>
      <c r="H52" s="286"/>
      <c r="I52" s="289"/>
      <c r="J52" s="276"/>
      <c r="K52" s="308"/>
      <c r="L52" s="294"/>
    </row>
    <row r="53" spans="2:12">
      <c r="B53" s="283"/>
      <c r="C53" s="284"/>
      <c r="D53" s="262"/>
      <c r="E53" s="263"/>
      <c r="F53" s="264"/>
      <c r="G53" s="264"/>
      <c r="H53" s="262"/>
      <c r="I53" s="263"/>
      <c r="J53" s="264"/>
      <c r="K53" s="265"/>
      <c r="L53" s="266"/>
    </row>
    <row r="54" spans="2:12">
      <c r="B54" s="267"/>
      <c r="C54" s="268"/>
      <c r="D54" s="286"/>
      <c r="E54" s="289"/>
      <c r="F54" s="276"/>
      <c r="G54" s="276"/>
      <c r="H54" s="286"/>
      <c r="I54" s="289"/>
      <c r="J54" s="276"/>
      <c r="K54" s="308"/>
      <c r="L54" s="294"/>
    </row>
    <row r="55" spans="2:12">
      <c r="B55" s="267"/>
      <c r="C55" s="275"/>
      <c r="D55" s="286"/>
      <c r="E55" s="289"/>
      <c r="F55" s="276"/>
      <c r="G55" s="276"/>
      <c r="H55" s="286"/>
      <c r="I55" s="289"/>
      <c r="J55" s="276"/>
      <c r="K55" s="308"/>
      <c r="L55" s="294"/>
    </row>
    <row r="56" spans="2:12">
      <c r="B56" s="311"/>
      <c r="C56" s="275"/>
      <c r="D56" s="286"/>
      <c r="E56" s="289"/>
      <c r="F56" s="276"/>
      <c r="G56" s="276"/>
      <c r="H56" s="286"/>
      <c r="I56" s="289"/>
      <c r="J56" s="276"/>
      <c r="K56" s="308"/>
      <c r="L56" s="330"/>
    </row>
    <row r="57" spans="2:12">
      <c r="C57" s="2"/>
    </row>
    <row r="58" spans="2:12">
      <c r="C58" s="2"/>
    </row>
    <row r="59" spans="2:12">
      <c r="C59" s="2"/>
    </row>
    <row r="60" spans="2:12">
      <c r="C60" s="2"/>
    </row>
    <row r="61" spans="2:12">
      <c r="C61" s="2"/>
    </row>
    <row r="62" spans="2:12">
      <c r="C62" s="2"/>
    </row>
    <row r="63" spans="2:12">
      <c r="C63" s="2"/>
    </row>
    <row r="64" spans="2:12">
      <c r="C64" s="2"/>
    </row>
    <row r="65" spans="3:3">
      <c r="C65" s="2"/>
    </row>
    <row r="66" spans="3:3">
      <c r="C66" s="2"/>
    </row>
    <row r="67" spans="3:3">
      <c r="C67" s="2"/>
    </row>
    <row r="68" spans="3:3">
      <c r="C68" s="2"/>
    </row>
    <row r="69" spans="3:3">
      <c r="C69" s="2"/>
    </row>
    <row r="70" spans="3:3">
      <c r="C70" s="2"/>
    </row>
  </sheetData>
  <mergeCells count="2">
    <mergeCell ref="D15:G15"/>
    <mergeCell ref="H15:L15"/>
  </mergeCells>
  <pageMargins left="0.7" right="0.7" top="0.75" bottom="0.75" header="0.3" footer="0.3"/>
  <pageSetup paperSize="9" fitToWidth="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A3D83-D0D4-474B-9B83-FD33B7DF822D}">
  <sheetPr codeName="Blad3">
    <tabColor theme="5" tint="0.79998168889431442"/>
  </sheetPr>
  <dimension ref="A1:P85"/>
  <sheetViews>
    <sheetView showGridLines="0" zoomScaleNormal="100" workbookViewId="0">
      <pane xSplit="2" ySplit="6" topLeftCell="C7" activePane="bottomRight" state="frozen"/>
      <selection pane="bottomRight" activeCell="B1" sqref="B1"/>
      <selection pane="bottomLeft" activeCell="A7" sqref="A7"/>
      <selection pane="topRight" activeCell="C1" sqref="C1"/>
    </sheetView>
  </sheetViews>
  <sheetFormatPr defaultColWidth="0" defaultRowHeight="14.45" zeroHeight="1"/>
  <cols>
    <col min="1" max="1" width="1.5703125" style="2" customWidth="1"/>
    <col min="2" max="2" width="3.5703125" style="10" customWidth="1"/>
    <col min="3" max="3" width="27.5703125" style="2" customWidth="1"/>
    <col min="4" max="4" width="35.28515625" style="86" customWidth="1"/>
    <col min="5" max="5" width="39.28515625" customWidth="1"/>
    <col min="6" max="6" width="17.42578125" customWidth="1"/>
    <col min="7" max="7" width="14" customWidth="1"/>
    <col min="8" max="8" width="18.7109375" customWidth="1"/>
    <col min="9" max="9" width="27" customWidth="1"/>
    <col min="10" max="10" width="13" style="5" customWidth="1"/>
    <col min="11" max="11" width="18.7109375" style="16" customWidth="1"/>
    <col min="12" max="12" width="28.28515625" style="2" customWidth="1"/>
    <col min="13" max="13" width="21.42578125" style="2" customWidth="1"/>
    <col min="14" max="14" width="18.7109375" style="2" customWidth="1"/>
    <col min="15" max="15" width="15.140625" style="2" customWidth="1"/>
    <col min="16" max="16" width="9.140625" style="2" customWidth="1"/>
    <col min="17" max="16384" width="9.140625" style="2" hidden="1"/>
  </cols>
  <sheetData>
    <row r="1" spans="1:14">
      <c r="B1" s="412"/>
      <c r="C1" s="14"/>
      <c r="D1" s="137"/>
      <c r="E1" s="14"/>
      <c r="F1" s="14"/>
      <c r="G1" s="14"/>
      <c r="H1" s="14"/>
      <c r="I1" s="14"/>
    </row>
    <row r="2" spans="1:14" ht="33.6">
      <c r="B2" s="13"/>
      <c r="C2" s="54" t="s">
        <v>199</v>
      </c>
      <c r="D2" s="137"/>
      <c r="E2" s="14"/>
      <c r="F2" s="14"/>
      <c r="G2" s="14"/>
      <c r="H2" s="14"/>
      <c r="I2" s="14"/>
    </row>
    <row r="3" spans="1:14">
      <c r="B3" s="13"/>
      <c r="C3" s="14"/>
      <c r="D3" s="137"/>
      <c r="E3" s="14"/>
      <c r="F3" s="14"/>
      <c r="G3" s="14"/>
      <c r="H3" s="14"/>
      <c r="I3" s="14"/>
    </row>
    <row r="4" spans="1:14">
      <c r="C4" s="23" t="s">
        <v>200</v>
      </c>
      <c r="D4" s="82"/>
      <c r="E4" s="24"/>
      <c r="F4" s="24"/>
      <c r="G4" s="24"/>
      <c r="H4" s="24"/>
      <c r="I4" s="24"/>
      <c r="J4" s="24"/>
      <c r="K4" s="24"/>
      <c r="L4" s="24"/>
      <c r="M4" s="24"/>
    </row>
    <row r="5" spans="1:14" ht="15" customHeight="1">
      <c r="A5" s="458"/>
      <c r="B5" s="463"/>
      <c r="C5" s="464" t="s">
        <v>201</v>
      </c>
      <c r="D5" s="461" t="s">
        <v>34</v>
      </c>
      <c r="E5" s="468" t="s">
        <v>202</v>
      </c>
      <c r="F5" s="454" t="s">
        <v>203</v>
      </c>
      <c r="G5" s="454" t="s">
        <v>204</v>
      </c>
      <c r="H5" s="466" t="s">
        <v>205</v>
      </c>
      <c r="I5" s="456" t="s">
        <v>206</v>
      </c>
      <c r="J5" s="456" t="s">
        <v>207</v>
      </c>
      <c r="K5" s="454" t="s">
        <v>208</v>
      </c>
      <c r="L5" s="456" t="s">
        <v>209</v>
      </c>
      <c r="M5" s="456" t="s">
        <v>210</v>
      </c>
      <c r="N5" s="459" t="s">
        <v>211</v>
      </c>
    </row>
    <row r="6" spans="1:14" ht="28.15" customHeight="1">
      <c r="A6" s="458"/>
      <c r="B6" s="463"/>
      <c r="C6" s="465"/>
      <c r="D6" s="462"/>
      <c r="E6" s="469"/>
      <c r="F6" s="455"/>
      <c r="G6" s="455"/>
      <c r="H6" s="467"/>
      <c r="I6" s="457"/>
      <c r="J6" s="457"/>
      <c r="K6" s="455"/>
      <c r="L6" s="457"/>
      <c r="M6" s="457"/>
      <c r="N6" s="460"/>
    </row>
    <row r="7" spans="1:14" s="86" customFormat="1" ht="106.5" customHeight="1">
      <c r="B7" s="82" t="s">
        <v>212</v>
      </c>
      <c r="C7" s="185" t="s">
        <v>213</v>
      </c>
      <c r="D7" s="186" t="s">
        <v>214</v>
      </c>
      <c r="E7" s="55"/>
      <c r="F7" s="77"/>
      <c r="G7" s="145"/>
      <c r="H7" s="84">
        <f>IFERROR(IF(E7="VSNU",INDEX(Tabel_VSNU,MATCH($G7,hulpsheets!$A$14:$A$110,0),MATCH($F7,hulpsheets!$A$14:$F$14,0)),IF(E7="NFU",INDEX(Tabel_NFU,MATCH($G7,hulpsheets!$H$14:$H$110,0),MATCH($F7,hulpsheets!$H$14:$N$14,0)),IF(E7="Overig",0,0))),0)</f>
        <v>0</v>
      </c>
      <c r="I7" s="158"/>
      <c r="J7" s="413">
        <v>0</v>
      </c>
      <c r="K7" s="84">
        <f>IF(H7&gt;0,H7*J7,I7*G7*J7)</f>
        <v>0</v>
      </c>
      <c r="L7" s="83">
        <f>IF(E7="Overig",K7*0.4,0)</f>
        <v>0</v>
      </c>
      <c r="M7" s="85">
        <v>0</v>
      </c>
      <c r="N7" s="93">
        <f>IF(E7="Overig",((K7+L7)*(1+M7)),K7)</f>
        <v>0</v>
      </c>
    </row>
    <row r="8" spans="1:14" s="86" customFormat="1" ht="167.25" customHeight="1">
      <c r="B8" s="82" t="s">
        <v>212</v>
      </c>
      <c r="C8" s="187" t="s">
        <v>215</v>
      </c>
      <c r="D8" s="188" t="s">
        <v>216</v>
      </c>
      <c r="E8" s="56"/>
      <c r="F8" s="78"/>
      <c r="G8" s="146"/>
      <c r="H8" s="88">
        <f>IFERROR(IF(E8="VSNU",INDEX(Tabel_VSNU,MATCH($G8,hulpsheets!$A$14:$A$110,0),MATCH($F8,hulpsheets!$A$14:$F$14,0)),IF(E8="NFU",INDEX(Tabel_NFU,MATCH($G8,hulpsheets!$H$14:$H$110,0),MATCH($F8,hulpsheets!$H$14:$N$14,0)),IF(E8="Overig",0,0))),0)</f>
        <v>0</v>
      </c>
      <c r="I8" s="159"/>
      <c r="J8" s="148">
        <v>0.1</v>
      </c>
      <c r="K8" s="88">
        <f t="shared" ref="K8:K20" si="0">IF(H8&gt;0,H8*J8,I8*G8*J8)</f>
        <v>0</v>
      </c>
      <c r="L8" s="87">
        <f t="shared" ref="L8:L20" si="1">IF(E8="Overig",K8*0.4,0)</f>
        <v>0</v>
      </c>
      <c r="M8" s="89">
        <v>0</v>
      </c>
      <c r="N8" s="94">
        <f t="shared" ref="N8:N20" si="2">IF(E8="Overig",((K8+L8)*(1+M8)),K8)</f>
        <v>0</v>
      </c>
    </row>
    <row r="9" spans="1:14" s="86" customFormat="1" ht="97.5" customHeight="1">
      <c r="B9" s="82" t="s">
        <v>212</v>
      </c>
      <c r="C9" s="187" t="s">
        <v>217</v>
      </c>
      <c r="D9" s="414" t="s">
        <v>218</v>
      </c>
      <c r="E9" s="56"/>
      <c r="F9" s="78"/>
      <c r="G9" s="146"/>
      <c r="H9" s="88">
        <f>IFERROR(IF(E9="VSNU",INDEX(Tabel_VSNU,MATCH($G9,hulpsheets!$A$14:$A$110,0),MATCH($F9,hulpsheets!$A$14:$F$14,0)),IF(E9="NFU",INDEX(Tabel_NFU,MATCH($G9,hulpsheets!$H$14:$H$110,0),MATCH($F9,hulpsheets!$H$14:$N$14,0)),IF(E9="Overig",0,0))),0)</f>
        <v>0</v>
      </c>
      <c r="I9" s="159"/>
      <c r="J9" s="148">
        <v>1</v>
      </c>
      <c r="K9" s="88">
        <f t="shared" si="0"/>
        <v>0</v>
      </c>
      <c r="L9" s="87">
        <f t="shared" si="1"/>
        <v>0</v>
      </c>
      <c r="M9" s="89">
        <v>0.05</v>
      </c>
      <c r="N9" s="94">
        <f t="shared" si="2"/>
        <v>0</v>
      </c>
    </row>
    <row r="10" spans="1:14" s="86" customFormat="1" ht="90" customHeight="1">
      <c r="B10" s="82"/>
      <c r="C10" s="187" t="str">
        <f>IF('Stap 2 Basisvragen'!C28="Ja", "Kosten KEA/HTA specialist", "")</f>
        <v/>
      </c>
      <c r="D10" s="188" t="str">
        <f>IF('Stap 2 Basisvragen'!C28="Ja", "O.b.v. offerte (urenspecificatie)incl.uurtarief, waarbij tabblad takenspecificatie in acht wordt genomen - Selecteer in cel E11 'overig'. 
O.b.v. CAO salarisschaal - selecteer in cel E11 'VSNU' of 'NFU'.", "")</f>
        <v/>
      </c>
      <c r="E10" s="56"/>
      <c r="F10" s="78"/>
      <c r="G10" s="146"/>
      <c r="H10" s="88">
        <f>IFERROR(IF(E10="VSNU",INDEX(Tabel_VSNU,MATCH($G10,hulpsheets!$A$14:$A$110,0),MATCH($F10,hulpsheets!$A$14:$F$14,0)),IF(E10="NFU",INDEX(Tabel_NFU,MATCH($G10,hulpsheets!$H$14:$H$110,0),MATCH($F10,hulpsheets!$H$14:$N$14,0)),IF(E10="Overig",0,0))),0)</f>
        <v>0</v>
      </c>
      <c r="I10" s="159"/>
      <c r="J10" s="148">
        <v>1</v>
      </c>
      <c r="K10" s="88">
        <f t="shared" si="0"/>
        <v>0</v>
      </c>
      <c r="L10" s="87">
        <f t="shared" si="1"/>
        <v>0</v>
      </c>
      <c r="M10" s="89">
        <v>0</v>
      </c>
      <c r="N10" s="94">
        <f t="shared" si="2"/>
        <v>0</v>
      </c>
    </row>
    <row r="11" spans="1:14" s="86" customFormat="1">
      <c r="B11" s="82"/>
      <c r="C11" s="415" t="s">
        <v>219</v>
      </c>
      <c r="D11" s="416"/>
      <c r="E11" s="56"/>
      <c r="F11" s="78"/>
      <c r="G11" s="146"/>
      <c r="H11" s="88">
        <f>IFERROR(IF(E11="VSNU",INDEX(Tabel_VSNU,MATCH($G11,hulpsheets!$A$14:$A$110,0),MATCH($F11,hulpsheets!$A$14:$F$14,0)),IF(E11="NFU",INDEX(Tabel_NFU,MATCH($G11,hulpsheets!$H$14:$H$110,0),MATCH($F11,hulpsheets!$H$14:$N$14,0)),IF(E11="Overig",0,0))),0)</f>
        <v>0</v>
      </c>
      <c r="I11" s="159"/>
      <c r="J11" s="148">
        <v>1</v>
      </c>
      <c r="K11" s="88">
        <f t="shared" si="0"/>
        <v>0</v>
      </c>
      <c r="L11" s="87">
        <f t="shared" si="1"/>
        <v>0</v>
      </c>
      <c r="M11" s="89">
        <v>0</v>
      </c>
      <c r="N11" s="94">
        <f t="shared" si="2"/>
        <v>0</v>
      </c>
    </row>
    <row r="12" spans="1:14" s="86" customFormat="1">
      <c r="B12" s="82"/>
      <c r="C12" s="415" t="s">
        <v>219</v>
      </c>
      <c r="D12" s="416"/>
      <c r="E12" s="56"/>
      <c r="F12" s="78"/>
      <c r="G12" s="146"/>
      <c r="H12" s="88">
        <f>IFERROR(IF(E12="VSNU",INDEX(Tabel_VSNU,MATCH($G12,hulpsheets!$A$14:$A$110,0),MATCH($F12,hulpsheets!$A$14:$F$14,0)),IF(E12="NFU",INDEX(Tabel_NFU,MATCH($G12,hulpsheets!$H$14:$H$110,0),MATCH($F12,hulpsheets!$H$14:$N$14,0)),IF(E12="Overig",0,0))),0)</f>
        <v>0</v>
      </c>
      <c r="I12" s="159"/>
      <c r="J12" s="148">
        <v>1</v>
      </c>
      <c r="K12" s="88">
        <f t="shared" si="0"/>
        <v>0</v>
      </c>
      <c r="L12" s="87">
        <f t="shared" si="1"/>
        <v>0</v>
      </c>
      <c r="M12" s="89">
        <v>0</v>
      </c>
      <c r="N12" s="94">
        <f t="shared" si="2"/>
        <v>0</v>
      </c>
    </row>
    <row r="13" spans="1:14" s="86" customFormat="1">
      <c r="B13" s="82"/>
      <c r="C13" s="189" t="s">
        <v>219</v>
      </c>
      <c r="D13" s="190"/>
      <c r="E13" s="56"/>
      <c r="F13" s="78"/>
      <c r="G13" s="146"/>
      <c r="H13" s="88">
        <f>IFERROR(IF(E13="VSNU",INDEX(Tabel_VSNU,MATCH($G13,hulpsheets!$A$14:$A$110,0),MATCH($F13,hulpsheets!$A$14:$F$14,0)),IF(E13="NFU",INDEX(Tabel_NFU,MATCH($G13,hulpsheets!$H$14:$H$110,0),MATCH($F13,hulpsheets!$H$14:$N$14,0)),IF(E13="Overig",0,0))),0)</f>
        <v>0</v>
      </c>
      <c r="I13" s="159"/>
      <c r="J13" s="148">
        <v>1</v>
      </c>
      <c r="K13" s="88">
        <f t="shared" si="0"/>
        <v>0</v>
      </c>
      <c r="L13" s="87">
        <f t="shared" si="1"/>
        <v>0</v>
      </c>
      <c r="M13" s="89">
        <v>0</v>
      </c>
      <c r="N13" s="94">
        <f t="shared" si="2"/>
        <v>0</v>
      </c>
    </row>
    <row r="14" spans="1:14" s="86" customFormat="1">
      <c r="B14" s="82"/>
      <c r="C14" s="189" t="s">
        <v>219</v>
      </c>
      <c r="D14" s="190"/>
      <c r="E14" s="56"/>
      <c r="F14" s="78"/>
      <c r="G14" s="146"/>
      <c r="H14" s="88">
        <f>IFERROR(IF(E14="VSNU",INDEX(Tabel_VSNU,MATCH($G14,hulpsheets!$A$14:$A$110,0),MATCH($F14,hulpsheets!$A$14:$F$14,0)),IF(E14="NFU",INDEX(Tabel_NFU,MATCH($G14,hulpsheets!$H$14:$H$110,0),MATCH($F14,hulpsheets!$H$14:$N$14,0)),IF(E14="Overig",0,0))),0)</f>
        <v>0</v>
      </c>
      <c r="I14" s="159"/>
      <c r="J14" s="148">
        <v>1</v>
      </c>
      <c r="K14" s="88">
        <f t="shared" si="0"/>
        <v>0</v>
      </c>
      <c r="L14" s="87">
        <f t="shared" si="1"/>
        <v>0</v>
      </c>
      <c r="M14" s="89">
        <v>0</v>
      </c>
      <c r="N14" s="94">
        <f t="shared" si="2"/>
        <v>0</v>
      </c>
    </row>
    <row r="15" spans="1:14" s="86" customFormat="1">
      <c r="B15" s="82"/>
      <c r="C15" s="189" t="s">
        <v>219</v>
      </c>
      <c r="D15" s="190"/>
      <c r="E15" s="56"/>
      <c r="F15" s="78"/>
      <c r="G15" s="146"/>
      <c r="H15" s="88">
        <f>IFERROR(IF(E15="VSNU",INDEX(Tabel_VSNU,MATCH($G15,hulpsheets!$A$14:$A$110,0),MATCH($F15,hulpsheets!$A$14:$F$14,0)),IF(E15="NFU",INDEX(Tabel_NFU,MATCH($G15,hulpsheets!$H$14:$H$110,0),MATCH($F15,hulpsheets!$H$14:$N$14,0)),IF(E15="Overig",0,0))),0)</f>
        <v>0</v>
      </c>
      <c r="I15" s="159"/>
      <c r="J15" s="148">
        <v>1</v>
      </c>
      <c r="K15" s="88">
        <f t="shared" si="0"/>
        <v>0</v>
      </c>
      <c r="L15" s="87">
        <f t="shared" si="1"/>
        <v>0</v>
      </c>
      <c r="M15" s="89">
        <v>0</v>
      </c>
      <c r="N15" s="94">
        <f t="shared" si="2"/>
        <v>0</v>
      </c>
    </row>
    <row r="16" spans="1:14" s="86" customFormat="1">
      <c r="B16" s="82"/>
      <c r="C16" s="189" t="s">
        <v>219</v>
      </c>
      <c r="D16" s="190"/>
      <c r="E16" s="56"/>
      <c r="F16" s="78"/>
      <c r="G16" s="146"/>
      <c r="H16" s="88">
        <f>IFERROR(IF(E16="VSNU",INDEX(Tabel_VSNU,MATCH($G16,hulpsheets!$A$14:$A$110,0),MATCH($F16,hulpsheets!$A$14:$F$14,0)),IF(E16="NFU",INDEX(Tabel_NFU,MATCH($G16,hulpsheets!$H$14:$H$110,0),MATCH($F16,hulpsheets!$H$14:$N$14,0)),IF(E16="Overig",0,0))),0)</f>
        <v>0</v>
      </c>
      <c r="I16" s="159"/>
      <c r="J16" s="148">
        <v>1</v>
      </c>
      <c r="K16" s="88">
        <f t="shared" si="0"/>
        <v>0</v>
      </c>
      <c r="L16" s="87">
        <f t="shared" si="1"/>
        <v>0</v>
      </c>
      <c r="M16" s="89">
        <v>0</v>
      </c>
      <c r="N16" s="94">
        <f t="shared" si="2"/>
        <v>0</v>
      </c>
    </row>
    <row r="17" spans="2:16" s="86" customFormat="1">
      <c r="B17" s="82"/>
      <c r="C17" s="189" t="s">
        <v>219</v>
      </c>
      <c r="D17" s="190"/>
      <c r="E17" s="56"/>
      <c r="F17" s="78"/>
      <c r="G17" s="146"/>
      <c r="H17" s="88">
        <f>IFERROR(IF(E17="VSNU",INDEX(Tabel_VSNU,MATCH($G17,hulpsheets!$A$14:$A$110,0),MATCH($F17,hulpsheets!$A$14:$F$14,0)),IF(E17="NFU",INDEX(Tabel_NFU,MATCH($G17,hulpsheets!$H$14:$H$110,0),MATCH($F17,hulpsheets!$H$14:$N$14,0)),IF(E17="Overig",0,0))),0)</f>
        <v>0</v>
      </c>
      <c r="I17" s="159"/>
      <c r="J17" s="148">
        <v>1</v>
      </c>
      <c r="K17" s="88">
        <f t="shared" si="0"/>
        <v>0</v>
      </c>
      <c r="L17" s="87">
        <f t="shared" si="1"/>
        <v>0</v>
      </c>
      <c r="M17" s="89">
        <v>0</v>
      </c>
      <c r="N17" s="94">
        <f t="shared" si="2"/>
        <v>0</v>
      </c>
    </row>
    <row r="18" spans="2:16" s="86" customFormat="1">
      <c r="B18" s="82"/>
      <c r="C18" s="189" t="s">
        <v>219</v>
      </c>
      <c r="D18" s="190"/>
      <c r="E18" s="56"/>
      <c r="F18" s="78"/>
      <c r="G18" s="146"/>
      <c r="H18" s="88">
        <f>IFERROR(IF(E18="VSNU",INDEX(Tabel_VSNU,MATCH($G18,hulpsheets!$A$14:$A$110,0),MATCH($F18,hulpsheets!$A$14:$F$14,0)),IF(E18="NFU",INDEX(Tabel_NFU,MATCH($G18,hulpsheets!$H$14:$H$110,0),MATCH($F18,hulpsheets!$H$14:$N$14,0)),IF(E18="Overig",0,0))),0)</f>
        <v>0</v>
      </c>
      <c r="I18" s="159"/>
      <c r="J18" s="148">
        <v>1</v>
      </c>
      <c r="K18" s="88">
        <f t="shared" si="0"/>
        <v>0</v>
      </c>
      <c r="L18" s="87">
        <f t="shared" si="1"/>
        <v>0</v>
      </c>
      <c r="M18" s="89">
        <v>0</v>
      </c>
      <c r="N18" s="94">
        <f t="shared" si="2"/>
        <v>0</v>
      </c>
    </row>
    <row r="19" spans="2:16" s="86" customFormat="1">
      <c r="B19" s="82"/>
      <c r="C19" s="189" t="s">
        <v>219</v>
      </c>
      <c r="D19" s="190"/>
      <c r="E19" s="56"/>
      <c r="F19" s="78"/>
      <c r="G19" s="146"/>
      <c r="H19" s="88">
        <f>IFERROR(IF(E19="VSNU",INDEX(Tabel_VSNU,MATCH($G19,hulpsheets!$A$14:$A$110,0),MATCH($F19,hulpsheets!$A$14:$F$14,0)),IF(E19="NFU",INDEX(Tabel_NFU,MATCH($G19,hulpsheets!$H$14:$H$110,0),MATCH($F19,hulpsheets!$H$14:$N$14,0)),IF(E19="Overig",0,0))),0)</f>
        <v>0</v>
      </c>
      <c r="I19" s="159"/>
      <c r="J19" s="148">
        <v>1</v>
      </c>
      <c r="K19" s="88">
        <f t="shared" si="0"/>
        <v>0</v>
      </c>
      <c r="L19" s="87">
        <f t="shared" si="1"/>
        <v>0</v>
      </c>
      <c r="M19" s="89">
        <v>0</v>
      </c>
      <c r="N19" s="94">
        <f t="shared" si="2"/>
        <v>0</v>
      </c>
    </row>
    <row r="20" spans="2:16" s="86" customFormat="1">
      <c r="B20" s="82"/>
      <c r="C20" s="191" t="s">
        <v>219</v>
      </c>
      <c r="D20" s="192"/>
      <c r="E20" s="57"/>
      <c r="F20" s="79"/>
      <c r="G20" s="147"/>
      <c r="H20" s="91">
        <f>IFERROR(IF(E20="VSNU",INDEX(Tabel_VSNU,MATCH($G20,hulpsheets!$A$14:$A$110,0),MATCH($F20,hulpsheets!$A$14:$F$14,0)),IF(E20="NFU",INDEX(Tabel_NFU,MATCH($G20,hulpsheets!$H$14:$H$110,0),MATCH($F20,hulpsheets!$H$14:$N$14,0)),IF(E20="Overig",0,0))),0)</f>
        <v>0</v>
      </c>
      <c r="I20" s="160"/>
      <c r="J20" s="149">
        <v>1</v>
      </c>
      <c r="K20" s="91">
        <f t="shared" si="0"/>
        <v>0</v>
      </c>
      <c r="L20" s="90">
        <f t="shared" si="1"/>
        <v>0</v>
      </c>
      <c r="M20" s="92">
        <v>0</v>
      </c>
      <c r="N20" s="95">
        <f t="shared" si="2"/>
        <v>0</v>
      </c>
    </row>
    <row r="21" spans="2:16" ht="16.149999999999999">
      <c r="B21" s="173"/>
      <c r="C21" s="80"/>
      <c r="D21" s="81"/>
      <c r="E21" s="81"/>
      <c r="F21" s="81"/>
      <c r="G21" s="46"/>
      <c r="H21" s="5"/>
      <c r="I21" s="16"/>
      <c r="J21" s="2"/>
      <c r="K21" s="2"/>
      <c r="N21" s="47">
        <f>SUM(N7:N20)</f>
        <v>0</v>
      </c>
    </row>
    <row r="22" spans="2:16" ht="29.45" thickBot="1">
      <c r="C22" s="64" t="s">
        <v>220</v>
      </c>
      <c r="D22" s="65" t="s">
        <v>34</v>
      </c>
      <c r="E22" s="66" t="s">
        <v>221</v>
      </c>
      <c r="F22" s="67"/>
      <c r="H22" s="340"/>
      <c r="I22" s="45"/>
      <c r="J22" s="45"/>
      <c r="K22" s="5"/>
      <c r="L22" s="16"/>
    </row>
    <row r="23" spans="2:16" ht="96.75" customHeight="1">
      <c r="C23" s="417" t="s">
        <v>222</v>
      </c>
      <c r="D23" s="201" t="s">
        <v>223</v>
      </c>
      <c r="E23" s="418"/>
      <c r="F23" s="98"/>
      <c r="G23" s="5"/>
      <c r="H23" s="16"/>
      <c r="I23" s="2"/>
      <c r="J23" s="2"/>
      <c r="K23" s="2"/>
    </row>
    <row r="24" spans="2:16" ht="61.9" customHeight="1">
      <c r="C24" s="106"/>
      <c r="D24" s="200" t="s">
        <v>224</v>
      </c>
      <c r="E24" s="419"/>
      <c r="F24" s="99"/>
      <c r="G24" s="5"/>
      <c r="H24" s="16"/>
      <c r="I24" s="2"/>
      <c r="J24" s="2"/>
      <c r="K24" s="2"/>
    </row>
    <row r="25" spans="2:16" ht="108.75" customHeight="1">
      <c r="C25" s="106" t="s">
        <v>225</v>
      </c>
      <c r="D25" s="370" t="s">
        <v>226</v>
      </c>
      <c r="E25" s="420"/>
      <c r="F25" s="99"/>
      <c r="G25" s="12"/>
      <c r="H25" s="16"/>
      <c r="I25" s="2"/>
      <c r="J25" s="2"/>
      <c r="K25" s="2"/>
    </row>
    <row r="26" spans="2:16" ht="16.149999999999999">
      <c r="C26" s="86"/>
      <c r="E26" s="86"/>
      <c r="F26" s="101">
        <f>SUM(E23:E25)</f>
        <v>0</v>
      </c>
      <c r="I26" s="11"/>
      <c r="J26" s="11"/>
      <c r="K26" s="2"/>
      <c r="L26" s="16"/>
    </row>
    <row r="27" spans="2:16">
      <c r="B27" s="22"/>
      <c r="C27" s="68" t="s">
        <v>227</v>
      </c>
      <c r="D27" s="69" t="s">
        <v>34</v>
      </c>
      <c r="E27" s="70" t="s">
        <v>221</v>
      </c>
      <c r="F27" s="71"/>
      <c r="G27" s="5"/>
      <c r="H27" s="16"/>
      <c r="I27" s="2"/>
      <c r="J27" s="2"/>
      <c r="K27" s="2"/>
    </row>
    <row r="28" spans="2:16" ht="57.6">
      <c r="B28" s="199" t="s">
        <v>212</v>
      </c>
      <c r="C28" s="102" t="s">
        <v>228</v>
      </c>
      <c r="D28" s="421" t="s">
        <v>229</v>
      </c>
      <c r="E28" s="152"/>
      <c r="F28" s="98"/>
      <c r="G28" s="5"/>
      <c r="H28" s="16"/>
      <c r="I28" s="2"/>
      <c r="J28" s="2"/>
      <c r="K28" s="2"/>
    </row>
    <row r="29" spans="2:16" ht="214.5" customHeight="1">
      <c r="B29" s="199" t="s">
        <v>212</v>
      </c>
      <c r="C29" s="195" t="str">
        <f>IF('Stap 2 Basisvragen'!C6="Ja", "Monitoring", "Monitoring is niet verplicht")</f>
        <v>Monitoring is niet verplicht</v>
      </c>
      <c r="D29" s="194" t="str">
        <f>IF(C29="Monitoring", P29, "")</f>
        <v/>
      </c>
      <c r="E29" s="208"/>
      <c r="F29" s="99"/>
      <c r="G29" s="5"/>
      <c r="H29" s="16"/>
      <c r="I29" s="2"/>
      <c r="J29" s="2"/>
      <c r="K29" s="2"/>
      <c r="P29" s="210" t="s">
        <v>230</v>
      </c>
    </row>
    <row r="30" spans="2:16">
      <c r="B30" s="10" t="s">
        <v>212</v>
      </c>
      <c r="C30" s="103" t="s">
        <v>231</v>
      </c>
      <c r="D30" s="422" t="s">
        <v>232</v>
      </c>
      <c r="E30" s="104"/>
      <c r="F30" s="99"/>
      <c r="G30" s="5"/>
      <c r="H30" s="16"/>
      <c r="I30" s="2"/>
      <c r="J30" s="2"/>
      <c r="K30" s="2"/>
    </row>
    <row r="31" spans="2:16">
      <c r="B31" s="10" t="s">
        <v>212</v>
      </c>
      <c r="C31" s="96" t="s">
        <v>233</v>
      </c>
      <c r="D31" s="423" t="s">
        <v>232</v>
      </c>
      <c r="E31" s="105"/>
      <c r="F31" s="99"/>
      <c r="G31" s="5"/>
      <c r="H31" s="16"/>
      <c r="I31" s="2"/>
      <c r="J31" s="2"/>
      <c r="K31" s="2"/>
    </row>
    <row r="32" spans="2:16" ht="232.5" customHeight="1">
      <c r="B32" s="199" t="s">
        <v>212</v>
      </c>
      <c r="C32" s="424" t="s">
        <v>234</v>
      </c>
      <c r="D32" s="193" t="s">
        <v>235</v>
      </c>
      <c r="E32" s="425"/>
      <c r="F32" s="99"/>
      <c r="G32" s="26"/>
      <c r="H32" s="16"/>
      <c r="I32" s="2"/>
      <c r="J32" s="2"/>
      <c r="K32" s="2"/>
    </row>
    <row r="33" spans="2:12" ht="27" customHeight="1">
      <c r="C33" s="106" t="s">
        <v>73</v>
      </c>
      <c r="D33" s="426" t="s">
        <v>236</v>
      </c>
      <c r="E33" s="107">
        <f>'Stap 3 Inclusiebijdrage'!F46</f>
        <v>0</v>
      </c>
      <c r="F33" s="99"/>
      <c r="G33" s="26"/>
      <c r="H33" s="16"/>
      <c r="I33" s="2"/>
      <c r="J33" s="2"/>
      <c r="K33" s="2"/>
    </row>
    <row r="34" spans="2:12" ht="29.45" thickBot="1">
      <c r="C34" s="97" t="s">
        <v>237</v>
      </c>
      <c r="D34" s="427" t="s">
        <v>238</v>
      </c>
      <c r="E34" s="151"/>
      <c r="F34" s="100"/>
      <c r="G34" s="5"/>
      <c r="H34" s="16"/>
      <c r="I34" s="2"/>
      <c r="J34" s="2"/>
      <c r="K34" s="2"/>
    </row>
    <row r="35" spans="2:12" ht="16.149999999999999">
      <c r="C35" s="86"/>
      <c r="E35" s="108"/>
      <c r="F35" s="109">
        <f>SUM(E28:E34)</f>
        <v>0</v>
      </c>
      <c r="I35" s="11"/>
      <c r="K35" s="5"/>
      <c r="L35" s="16"/>
    </row>
    <row r="36" spans="2:12">
      <c r="B36" s="22"/>
      <c r="C36" s="68" t="s">
        <v>239</v>
      </c>
      <c r="D36" s="69" t="s">
        <v>34</v>
      </c>
      <c r="E36" s="70" t="s">
        <v>221</v>
      </c>
      <c r="F36" s="72"/>
      <c r="G36" s="5"/>
      <c r="H36" s="16"/>
      <c r="I36" s="2"/>
      <c r="J36" s="2"/>
      <c r="K36" s="2"/>
    </row>
    <row r="37" spans="2:12" ht="43.15">
      <c r="C37" s="102" t="s">
        <v>240</v>
      </c>
      <c r="D37" s="428" t="s">
        <v>241</v>
      </c>
      <c r="E37" s="152"/>
      <c r="F37" s="98"/>
      <c r="G37" s="5"/>
      <c r="H37" s="16"/>
      <c r="I37" s="2"/>
      <c r="J37" s="2"/>
      <c r="K37" s="2"/>
    </row>
    <row r="38" spans="2:12">
      <c r="C38" s="96" t="s">
        <v>242</v>
      </c>
      <c r="D38" s="370" t="s">
        <v>243</v>
      </c>
      <c r="E38" s="150"/>
      <c r="F38" s="99"/>
      <c r="G38" s="5"/>
      <c r="H38" s="16"/>
      <c r="I38" s="2"/>
      <c r="J38" s="2"/>
      <c r="K38" s="2"/>
    </row>
    <row r="39" spans="2:12">
      <c r="C39" s="96" t="s">
        <v>244</v>
      </c>
      <c r="D39" s="370" t="s">
        <v>243</v>
      </c>
      <c r="E39" s="150"/>
      <c r="F39" s="99"/>
      <c r="G39" s="5"/>
      <c r="H39" s="16"/>
      <c r="I39" s="2"/>
      <c r="J39" s="2"/>
      <c r="K39" s="2"/>
    </row>
    <row r="40" spans="2:12" ht="57.6">
      <c r="B40" s="199" t="s">
        <v>212</v>
      </c>
      <c r="C40" s="96" t="s">
        <v>245</v>
      </c>
      <c r="D40" s="110" t="s">
        <v>246</v>
      </c>
      <c r="E40" s="150"/>
      <c r="F40" s="99"/>
      <c r="G40" s="12"/>
      <c r="H40" s="16"/>
      <c r="I40" s="2"/>
      <c r="J40" s="2"/>
      <c r="K40" s="2"/>
    </row>
    <row r="41" spans="2:12" ht="32.25" customHeight="1">
      <c r="C41" s="96" t="str">
        <f>IF('Stap 2 Basisvragen'!C13="Ja", "Medische hulpmiddelen / medical device", "")</f>
        <v/>
      </c>
      <c r="D41" s="370" t="str">
        <f>IF(C41="Medische hulpmiddelen / medical device", "Indien er kosten zijn voor gebruik medical device graag hier opvoeren. In overleg met ZE&amp;GG kan bepaald worden welk bedrag subsidiabel is.", "")</f>
        <v/>
      </c>
      <c r="E41" s="105"/>
      <c r="F41" s="99"/>
      <c r="G41" s="5"/>
      <c r="H41" s="16"/>
      <c r="I41" s="2"/>
      <c r="J41" s="2"/>
      <c r="K41" s="2"/>
    </row>
    <row r="42" spans="2:12" ht="19.5" customHeight="1">
      <c r="C42" s="96" t="str">
        <f>IF('Stap 2 Basisvragen'!C14="Nee", "Kosten CE markering", "")</f>
        <v/>
      </c>
      <c r="D42" s="370"/>
      <c r="E42" s="105"/>
      <c r="F42" s="99"/>
      <c r="G42" s="5"/>
      <c r="H42" s="16"/>
      <c r="I42" s="2"/>
      <c r="J42" s="2"/>
      <c r="K42" s="2"/>
    </row>
    <row r="43" spans="2:12" ht="72">
      <c r="C43" s="96" t="s">
        <v>247</v>
      </c>
      <c r="D43" s="370" t="s">
        <v>248</v>
      </c>
      <c r="E43" s="425" t="s">
        <v>43</v>
      </c>
      <c r="F43" s="99"/>
      <c r="G43" s="5"/>
      <c r="H43" s="16"/>
      <c r="I43" s="2"/>
      <c r="J43" s="2"/>
      <c r="K43" s="2"/>
    </row>
    <row r="44" spans="2:12" ht="106.5" customHeight="1">
      <c r="C44" s="96" t="s">
        <v>249</v>
      </c>
      <c r="D44" s="388" t="s">
        <v>250</v>
      </c>
      <c r="E44" s="150"/>
      <c r="F44" s="99"/>
      <c r="G44" s="5"/>
      <c r="H44" s="16"/>
      <c r="I44" s="2"/>
      <c r="J44" s="2"/>
      <c r="K44" s="2"/>
    </row>
    <row r="45" spans="2:12" ht="27.75" customHeight="1">
      <c r="C45" s="424" t="str">
        <f>IF('Stap 2 Basisvragen'!C11="Ja", "Kosten studiemedicatie", "")</f>
        <v/>
      </c>
      <c r="D45" s="111" t="str">
        <f>IF(C45="Kosten studiemedicatie", "O.b.v. offerte. Denk hierbij aan kosten medicijn, kosten placebo, labeling studiemedicatie en verlengen houdbaarheid.", "")</f>
        <v/>
      </c>
      <c r="E45" s="105"/>
      <c r="F45" s="99"/>
      <c r="G45" s="5"/>
      <c r="H45" s="16"/>
      <c r="I45" s="2"/>
      <c r="J45" s="2"/>
      <c r="K45" s="2"/>
    </row>
    <row r="46" spans="2:12" ht="62.25" customHeight="1">
      <c r="C46" s="96" t="str">
        <f>IF('Stap 2 Basisvragen'!C12="Ja", "Kosten apotheek", "")</f>
        <v/>
      </c>
      <c r="D46" s="197" t="str">
        <f>IF(C46="Kosten apotheek", "O.b.v. offerte. Denk hierbij aan opstartkosten apotheek centraal, opstartkosten apotheek lokaal, labeling medicatie, transport, deblindering.", "")</f>
        <v/>
      </c>
      <c r="E46" s="167"/>
      <c r="F46" s="99"/>
      <c r="G46" s="5"/>
      <c r="H46" s="16"/>
      <c r="I46" s="2"/>
      <c r="J46" s="2"/>
      <c r="K46" s="2"/>
    </row>
    <row r="47" spans="2:12" ht="57.6">
      <c r="C47" s="97" t="s">
        <v>251</v>
      </c>
      <c r="D47" s="427" t="s">
        <v>252</v>
      </c>
      <c r="E47" s="151"/>
      <c r="F47" s="100"/>
      <c r="G47" s="5"/>
      <c r="H47" s="16"/>
      <c r="I47" s="2"/>
      <c r="J47" s="2"/>
      <c r="K47" s="2"/>
    </row>
    <row r="48" spans="2:12" ht="16.149999999999999">
      <c r="C48" s="86"/>
      <c r="E48" s="108"/>
      <c r="F48" s="112">
        <f>SUM(E37:E47)</f>
        <v>0</v>
      </c>
      <c r="G48" s="5"/>
      <c r="H48" s="16"/>
      <c r="I48" s="2"/>
      <c r="J48" s="2"/>
      <c r="K48" s="2"/>
    </row>
    <row r="49" spans="2:11">
      <c r="C49" s="73" t="s">
        <v>253</v>
      </c>
      <c r="D49" s="74" t="s">
        <v>34</v>
      </c>
      <c r="E49" s="75" t="s">
        <v>221</v>
      </c>
      <c r="F49" s="76"/>
      <c r="G49" s="5"/>
      <c r="H49" s="16"/>
      <c r="I49" s="2"/>
      <c r="J49" s="2"/>
      <c r="K49" s="2"/>
    </row>
    <row r="50" spans="2:11" ht="28.9">
      <c r="C50" s="113" t="s">
        <v>254</v>
      </c>
      <c r="D50" s="202" t="s">
        <v>255</v>
      </c>
      <c r="E50" s="153"/>
      <c r="F50" s="114"/>
      <c r="G50" s="5"/>
      <c r="H50" s="16"/>
      <c r="I50" s="2"/>
      <c r="J50" s="2"/>
      <c r="K50" s="2"/>
    </row>
    <row r="51" spans="2:11" ht="83.25" customHeight="1">
      <c r="C51" s="115" t="s">
        <v>256</v>
      </c>
      <c r="D51" s="110" t="s">
        <v>257</v>
      </c>
      <c r="E51" s="154"/>
      <c r="F51" s="114"/>
      <c r="G51" s="5"/>
      <c r="H51" s="16"/>
      <c r="I51" s="2"/>
      <c r="J51" s="2"/>
      <c r="K51" s="2"/>
    </row>
    <row r="52" spans="2:11" ht="72">
      <c r="C52" s="115" t="s">
        <v>258</v>
      </c>
      <c r="D52" s="110" t="s">
        <v>259</v>
      </c>
      <c r="E52" s="154"/>
      <c r="F52" s="114"/>
      <c r="G52" s="5"/>
      <c r="H52" s="16"/>
      <c r="I52" s="2"/>
      <c r="J52" s="2"/>
      <c r="K52" s="2"/>
    </row>
    <row r="53" spans="2:11">
      <c r="B53" s="429" t="s">
        <v>212</v>
      </c>
      <c r="C53" s="115" t="s">
        <v>260</v>
      </c>
      <c r="D53" s="110" t="s">
        <v>261</v>
      </c>
      <c r="E53" s="154"/>
      <c r="F53" s="114"/>
      <c r="G53" s="5"/>
      <c r="H53" s="16"/>
      <c r="I53" s="2"/>
      <c r="J53" s="2"/>
      <c r="K53" s="2"/>
    </row>
    <row r="54" spans="2:11" ht="28.9">
      <c r="B54" s="429" t="s">
        <v>212</v>
      </c>
      <c r="C54" s="115" t="s">
        <v>262</v>
      </c>
      <c r="D54" s="116" t="s">
        <v>263</v>
      </c>
      <c r="E54" s="154"/>
      <c r="F54" s="114"/>
      <c r="G54" s="5"/>
      <c r="H54" s="16"/>
      <c r="I54" s="2"/>
      <c r="J54" s="2"/>
      <c r="K54" s="2"/>
    </row>
    <row r="55" spans="2:11" ht="57.6">
      <c r="C55" s="115" t="s">
        <v>264</v>
      </c>
      <c r="D55" s="193" t="s">
        <v>265</v>
      </c>
      <c r="E55" s="154"/>
      <c r="F55" s="114"/>
      <c r="G55" s="5"/>
      <c r="H55" s="16"/>
      <c r="I55" s="2"/>
      <c r="J55" s="2"/>
      <c r="K55" s="2"/>
    </row>
    <row r="56" spans="2:11" ht="28.9">
      <c r="C56" s="115" t="s">
        <v>266</v>
      </c>
      <c r="D56" s="110" t="s">
        <v>267</v>
      </c>
      <c r="E56" s="154"/>
      <c r="F56" s="114"/>
      <c r="G56" s="5"/>
      <c r="H56" s="16"/>
      <c r="I56" s="2"/>
      <c r="J56" s="2"/>
      <c r="K56" s="2"/>
    </row>
    <row r="57" spans="2:11">
      <c r="C57" s="430"/>
      <c r="D57" s="157"/>
      <c r="E57" s="154"/>
      <c r="F57" s="114"/>
      <c r="G57" s="5"/>
      <c r="H57" s="16"/>
      <c r="I57" s="2"/>
      <c r="J57" s="2"/>
      <c r="K57" s="2"/>
    </row>
    <row r="58" spans="2:11">
      <c r="C58" s="156"/>
      <c r="D58" s="157"/>
      <c r="E58" s="154"/>
      <c r="F58" s="114"/>
      <c r="G58" s="5"/>
      <c r="H58" s="16"/>
      <c r="I58" s="2"/>
      <c r="J58" s="2"/>
      <c r="K58" s="2"/>
    </row>
    <row r="59" spans="2:11">
      <c r="C59" s="156"/>
      <c r="D59" s="157"/>
      <c r="E59" s="420"/>
      <c r="F59" s="114"/>
      <c r="G59" s="5"/>
      <c r="H59" s="16"/>
      <c r="I59" s="2"/>
      <c r="J59" s="2"/>
      <c r="K59" s="2"/>
    </row>
    <row r="60" spans="2:11">
      <c r="C60" s="156"/>
      <c r="D60" s="431"/>
      <c r="E60" s="154"/>
      <c r="F60" s="114"/>
      <c r="G60" s="5"/>
      <c r="H60" s="16"/>
      <c r="I60" s="2"/>
      <c r="J60" s="2"/>
      <c r="K60" s="2"/>
    </row>
    <row r="61" spans="2:11">
      <c r="C61" s="156"/>
      <c r="D61" s="157"/>
      <c r="E61" s="154"/>
      <c r="F61" s="114"/>
      <c r="G61" s="5"/>
      <c r="H61" s="16"/>
      <c r="I61" s="2"/>
      <c r="J61" s="2"/>
      <c r="K61" s="2"/>
    </row>
    <row r="62" spans="2:11">
      <c r="C62" s="156"/>
      <c r="D62" s="157"/>
      <c r="E62" s="154"/>
      <c r="F62" s="114"/>
      <c r="G62" s="5"/>
      <c r="H62" s="16"/>
      <c r="I62" s="2"/>
      <c r="J62" s="2"/>
      <c r="K62" s="2"/>
    </row>
    <row r="63" spans="2:11" ht="28.5" customHeight="1">
      <c r="C63" s="162" t="str">
        <f>IF('Stap 2 Basisvragen'!C24="Nee","1.f Niet verzekerde studiehandelingen","")</f>
        <v/>
      </c>
      <c r="D63" s="198" t="str">
        <f>IF(C63="1.f Niet verzekerde studiehandelingen","Niet verzekerde studiehandelingen kunnen niet worden opgevoerd ter subsidie. Het is wel belangrijk om deze kosten inzichtelijk te hebben.","")</f>
        <v/>
      </c>
      <c r="E63" s="155"/>
      <c r="F63" s="117"/>
      <c r="G63" s="5"/>
      <c r="H63" s="16"/>
      <c r="I63" s="2"/>
      <c r="J63" s="2"/>
      <c r="K63" s="2"/>
    </row>
    <row r="64" spans="2:11" ht="16.149999999999999">
      <c r="C64" s="86"/>
      <c r="E64" s="108"/>
      <c r="F64" s="112">
        <f>SUM(E50:E63)</f>
        <v>0</v>
      </c>
      <c r="G64" s="5"/>
      <c r="H64" s="16"/>
      <c r="I64" s="2"/>
      <c r="J64" s="2"/>
      <c r="K64" s="2"/>
    </row>
    <row r="65" spans="2:11" ht="15" thickBot="1">
      <c r="B65" s="22"/>
      <c r="C65" s="448" t="s">
        <v>268</v>
      </c>
      <c r="D65" s="449"/>
      <c r="E65" s="449"/>
      <c r="F65" s="450"/>
      <c r="G65" s="2"/>
      <c r="H65" s="2"/>
      <c r="I65" s="2"/>
      <c r="J65" s="2"/>
      <c r="K65" s="2"/>
    </row>
    <row r="66" spans="2:11">
      <c r="C66" s="451" t="str">
        <f>C4</f>
        <v>1.a Personeelskosten projectgroep: salaris</v>
      </c>
      <c r="D66" s="452"/>
      <c r="E66" s="453"/>
      <c r="F66" s="120">
        <f>N21</f>
        <v>0</v>
      </c>
      <c r="G66" s="118"/>
      <c r="H66" s="119"/>
      <c r="I66" s="2"/>
      <c r="J66" s="2"/>
      <c r="K66" s="2"/>
    </row>
    <row r="67" spans="2:11">
      <c r="C67" s="442" t="str">
        <f>C22</f>
        <v>1.b Personeelskosten projectgroep: andere posten</v>
      </c>
      <c r="D67" s="443"/>
      <c r="E67" s="444"/>
      <c r="F67" s="121">
        <f>F26</f>
        <v>0</v>
      </c>
      <c r="G67" s="118"/>
      <c r="H67" s="119"/>
      <c r="I67" s="2"/>
      <c r="J67" s="2"/>
      <c r="K67" s="2"/>
    </row>
    <row r="68" spans="2:11">
      <c r="C68" s="442" t="str">
        <f>C27</f>
        <v>1.c Personeelskosten extern</v>
      </c>
      <c r="D68" s="443"/>
      <c r="E68" s="444"/>
      <c r="F68" s="122">
        <f>F35</f>
        <v>0</v>
      </c>
      <c r="G68" s="118"/>
      <c r="H68" s="119"/>
      <c r="I68" s="2"/>
      <c r="J68" s="2"/>
      <c r="K68" s="2"/>
    </row>
    <row r="69" spans="2:11">
      <c r="C69" s="442" t="str">
        <f>C36</f>
        <v>1.d Materieel</v>
      </c>
      <c r="D69" s="443"/>
      <c r="E69" s="444"/>
      <c r="F69" s="122">
        <f>F48</f>
        <v>0</v>
      </c>
      <c r="G69" s="118"/>
      <c r="H69" s="119"/>
      <c r="I69" s="2"/>
      <c r="J69" s="2"/>
      <c r="K69" s="2"/>
    </row>
    <row r="70" spans="2:11">
      <c r="C70" s="442" t="str">
        <f>C49</f>
        <v>1.e Algemeen en overig</v>
      </c>
      <c r="D70" s="443"/>
      <c r="E70" s="444"/>
      <c r="F70" s="123">
        <f>F64</f>
        <v>0</v>
      </c>
      <c r="G70" s="118"/>
      <c r="H70" s="119"/>
      <c r="I70" s="2"/>
      <c r="J70" s="2"/>
      <c r="K70" s="2"/>
    </row>
    <row r="71" spans="2:11" ht="15" thickBot="1">
      <c r="C71" s="445" t="str">
        <f>C63</f>
        <v/>
      </c>
      <c r="D71" s="446"/>
      <c r="E71" s="447"/>
      <c r="F71" s="124">
        <f>-E63</f>
        <v>0</v>
      </c>
      <c r="G71" s="118"/>
      <c r="H71" s="119"/>
      <c r="I71" s="2"/>
      <c r="J71" s="2"/>
      <c r="K71" s="2"/>
    </row>
    <row r="72" spans="2:11" ht="16.149999999999999" thickBot="1">
      <c r="B72" s="15"/>
      <c r="C72" s="440" t="s">
        <v>269</v>
      </c>
      <c r="D72" s="441"/>
      <c r="E72" s="441"/>
      <c r="F72" s="125">
        <f>SUM(F66:F71)</f>
        <v>0</v>
      </c>
      <c r="G72" s="118"/>
      <c r="H72" s="119"/>
      <c r="I72" s="2"/>
      <c r="J72" s="2"/>
      <c r="K72" s="2"/>
    </row>
    <row r="73" spans="2:11"/>
    <row r="74" spans="2:11"/>
    <row r="75" spans="2:11"/>
    <row r="76" spans="2:11"/>
    <row r="77" spans="2:11"/>
    <row r="78" spans="2:11"/>
    <row r="79" spans="2:11"/>
    <row r="80" spans="2:11"/>
    <row r="81"/>
    <row r="82"/>
    <row r="83"/>
    <row r="84"/>
    <row r="85"/>
  </sheetData>
  <sheetProtection algorithmName="SHA-512" hashValue="AQD26ZSLtNd6hoesD9z6OP10GaGncA+y3cw5w63n4FwbBVxMyHDZTj1+Z0SH4hmhiDej4sxS9pGKw4bMClME/A==" saltValue="DxU2gI9BGaBXHuRMLHhq6A==" spinCount="100000" sheet="1" objects="1" scenarios="1" autoFilter="0"/>
  <protectedRanges>
    <protectedRange sqref="M7:M20" name="Bereik1"/>
  </protectedRanges>
  <mergeCells count="22">
    <mergeCell ref="A5:A6"/>
    <mergeCell ref="N5:N6"/>
    <mergeCell ref="D5:D6"/>
    <mergeCell ref="B5:B6"/>
    <mergeCell ref="C5:C6"/>
    <mergeCell ref="F5:F6"/>
    <mergeCell ref="H5:H6"/>
    <mergeCell ref="J5:J6"/>
    <mergeCell ref="G5:G6"/>
    <mergeCell ref="I5:I6"/>
    <mergeCell ref="E5:E6"/>
    <mergeCell ref="C65:F65"/>
    <mergeCell ref="C66:E66"/>
    <mergeCell ref="K5:K6"/>
    <mergeCell ref="L5:L6"/>
    <mergeCell ref="M5:M6"/>
    <mergeCell ref="C72:E72"/>
    <mergeCell ref="C67:E67"/>
    <mergeCell ref="C68:E68"/>
    <mergeCell ref="C69:E69"/>
    <mergeCell ref="C70:E70"/>
    <mergeCell ref="C71:E71"/>
  </mergeCells>
  <conditionalFormatting sqref="E29">
    <cfRule type="expression" dxfId="6" priority="1">
      <formula>IF($C$29="Monitoring",1,0)</formula>
    </cfRule>
  </conditionalFormatting>
  <conditionalFormatting sqref="E41">
    <cfRule type="expression" dxfId="5" priority="3">
      <formula>IF($C$41="Medische hulpmiddelen / medical device",1,0)</formula>
    </cfRule>
    <cfRule type="containsText" dxfId="4" priority="4" operator="containsText" text="Medische">
      <formula>NOT(ISERROR(SEARCH("Medische",E41)))</formula>
    </cfRule>
  </conditionalFormatting>
  <conditionalFormatting sqref="E42">
    <cfRule type="expression" dxfId="3" priority="2">
      <formula>IF($C$42="Kosten CE markering",1,0)</formula>
    </cfRule>
  </conditionalFormatting>
  <conditionalFormatting sqref="E45">
    <cfRule type="expression" dxfId="2" priority="6">
      <formula>IF($C$45="Kosten studiemedicatie",1,0)</formula>
    </cfRule>
  </conditionalFormatting>
  <conditionalFormatting sqref="E46">
    <cfRule type="expression" dxfId="1" priority="5">
      <formula>IF($C$46="Kosten apotheek",1,0)</formula>
    </cfRule>
  </conditionalFormatting>
  <conditionalFormatting sqref="I7:I20 M7:M20">
    <cfRule type="expression" dxfId="0" priority="8">
      <formula>$E7="Overig"</formula>
    </cfRule>
  </conditionalFormatting>
  <dataValidations count="7">
    <dataValidation type="decimal" allowBlank="1" showInputMessage="1" showErrorMessage="1" sqref="E25" xr:uid="{03E9DAF9-19AB-41DD-A657-4A44B89C7C7F}">
      <formula1>0</formula1>
      <formula2>10000</formula2>
    </dataValidation>
    <dataValidation type="whole" allowBlank="1" showInputMessage="1" showErrorMessage="1" sqref="E56" xr:uid="{E1556885-7B43-4D1A-A9AF-B427CAE62BDA}">
      <formula1>0</formula1>
      <formula2>3500</formula2>
    </dataValidation>
    <dataValidation type="whole" allowBlank="1" showInputMessage="1" showErrorMessage="1" sqref="E50:E53 E55" xr:uid="{2A745421-3529-4C71-A4AA-A4260D4E7078}">
      <formula1>0</formula1>
      <formula2>100000</formula2>
    </dataValidation>
    <dataValidation type="whole" allowBlank="1" showInputMessage="1" showErrorMessage="1" sqref="E63" xr:uid="{43739D70-C76B-4784-88C3-F301A3BF3172}">
      <formula1>0</formula1>
      <formula2>1000000</formula2>
    </dataValidation>
    <dataValidation type="decimal" allowBlank="1" showInputMessage="1" showErrorMessage="1" sqref="E28:E29 E32 E34" xr:uid="{02D3A9C4-E9C5-4534-B15D-3D053A6DE3DD}">
      <formula1>0</formula1>
      <formula2>10000000</formula2>
    </dataValidation>
    <dataValidation type="list" allowBlank="1" showInputMessage="1" showErrorMessage="1" sqref="E7:E20" xr:uid="{3278AEFE-DEF2-4BCD-A6C8-F0C71E4178EE}">
      <formula1>Ruling</formula1>
    </dataValidation>
    <dataValidation type="list" showInputMessage="1" showErrorMessage="1" sqref="F7:F20" xr:uid="{3062FA3E-6A8E-45C5-B23A-C82E8166C121}">
      <formula1>INDIRECT($E7)</formula1>
    </dataValidation>
  </dataValidations>
  <hyperlinks>
    <hyperlink ref="D54" r:id="rId1" xr:uid="{8186A553-989E-4CDC-AA44-3A0AB765EF0D}"/>
    <hyperlink ref="D24" r:id="rId2" xr:uid="{02E1C818-F055-4987-96EF-040A5C211EA6}"/>
    <hyperlink ref="D23" r:id="rId3" location="section-151567" xr:uid="{981B23BF-2774-47FC-A035-21DDE6EB5744}"/>
    <hyperlink ref="D50" r:id="rId4" xr:uid="{002222E5-B6A8-43C4-9D77-C97CA2C9065D}"/>
  </hyperlinks>
  <pageMargins left="0.7" right="0.7" top="0.75" bottom="0.75" header="0.3" footer="0.3"/>
  <pageSetup paperSize="9" scale="46" orientation="landscape" r:id="rId5"/>
  <rowBreaks count="3" manualBreakCount="3">
    <brk id="20" max="16383" man="1"/>
    <brk id="34" max="16383" man="1"/>
    <brk id="4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B70D-23A4-4B42-B11A-082DD1741FB2}">
  <sheetPr codeName="Blad9"/>
  <dimension ref="A1:B16"/>
  <sheetViews>
    <sheetView workbookViewId="0">
      <selection activeCell="D9" sqref="D9"/>
    </sheetView>
  </sheetViews>
  <sheetFormatPr defaultRowHeight="14.45"/>
  <cols>
    <col min="1" max="1" width="31.5703125" customWidth="1"/>
    <col min="2" max="2" width="153.42578125" customWidth="1"/>
  </cols>
  <sheetData>
    <row r="1" spans="1:2" ht="179.25" customHeight="1">
      <c r="A1" s="348" t="s">
        <v>270</v>
      </c>
      <c r="B1" s="339" t="s">
        <v>271</v>
      </c>
    </row>
    <row r="2" spans="1:2" ht="57.6">
      <c r="A2" s="348" t="s">
        <v>266</v>
      </c>
      <c r="B2" s="339" t="s">
        <v>272</v>
      </c>
    </row>
    <row r="3" spans="1:2">
      <c r="A3" s="108" t="s">
        <v>273</v>
      </c>
      <c r="B3" s="339" t="s">
        <v>274</v>
      </c>
    </row>
    <row r="4" spans="1:2">
      <c r="A4" s="340" t="s">
        <v>275</v>
      </c>
      <c r="B4" s="339" t="s">
        <v>276</v>
      </c>
    </row>
    <row r="5" spans="1:2" ht="15">
      <c r="A5" t="s">
        <v>277</v>
      </c>
      <c r="B5" t="s">
        <v>278</v>
      </c>
    </row>
    <row r="6" spans="1:2" ht="30.75">
      <c r="A6" s="340" t="s">
        <v>279</v>
      </c>
      <c r="B6" s="339" t="s">
        <v>280</v>
      </c>
    </row>
    <row r="7" spans="1:2" ht="15">
      <c r="A7" t="s">
        <v>281</v>
      </c>
      <c r="B7" t="s">
        <v>282</v>
      </c>
    </row>
    <row r="8" spans="1:2" ht="15">
      <c r="A8" t="s">
        <v>283</v>
      </c>
      <c r="B8" t="s">
        <v>284</v>
      </c>
    </row>
    <row r="9" spans="1:2" ht="15">
      <c r="A9" t="s">
        <v>285</v>
      </c>
      <c r="B9" t="s">
        <v>286</v>
      </c>
    </row>
    <row r="10" spans="1:2" ht="28.5" customHeight="1">
      <c r="A10" t="s">
        <v>287</v>
      </c>
      <c r="B10" s="2" t="s">
        <v>288</v>
      </c>
    </row>
    <row r="11" spans="1:2">
      <c r="A11" t="s">
        <v>289</v>
      </c>
      <c r="B11" t="s">
        <v>290</v>
      </c>
    </row>
    <row r="12" spans="1:2" ht="57.6">
      <c r="A12" s="108" t="s">
        <v>291</v>
      </c>
      <c r="B12" s="211" t="s">
        <v>292</v>
      </c>
    </row>
    <row r="13" spans="1:2" s="196" customFormat="1" ht="30.75">
      <c r="A13" s="196" t="s">
        <v>293</v>
      </c>
      <c r="B13" s="333" t="s">
        <v>294</v>
      </c>
    </row>
    <row r="14" spans="1:2">
      <c r="B14" s="334"/>
    </row>
    <row r="15" spans="1:2">
      <c r="B15" s="334"/>
    </row>
    <row r="16" spans="1:2" ht="15"/>
  </sheetData>
  <sheetProtection algorithmName="SHA-512" hashValue="CZBvUshYtIQvBTHgjhwLZWXaMjsqnz0cgOZNvL5wwE98j8wS79TKMTMf2mlSOmW9l+PPjSBD5tjWHrWnNoh+xw==" saltValue="C8sYEC+YAXzyOHz+Rxy+Z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D7AB4-CE5B-4CC5-8713-F8AF92F2C580}">
  <dimension ref="A1:E16"/>
  <sheetViews>
    <sheetView workbookViewId="0">
      <selection activeCell="F7" sqref="F7"/>
    </sheetView>
  </sheetViews>
  <sheetFormatPr defaultColWidth="8.85546875" defaultRowHeight="14.45"/>
  <cols>
    <col min="1" max="16384" width="8.85546875" style="212"/>
  </cols>
  <sheetData>
    <row r="1" spans="1:5">
      <c r="A1" s="212" t="s">
        <v>295</v>
      </c>
    </row>
    <row r="2" spans="1:5">
      <c r="A2" s="212" t="s">
        <v>296</v>
      </c>
    </row>
    <row r="3" spans="1:5">
      <c r="B3" s="213" t="s">
        <v>297</v>
      </c>
      <c r="C3" s="213"/>
      <c r="D3" s="213" t="s">
        <v>297</v>
      </c>
      <c r="E3" s="213" t="s">
        <v>298</v>
      </c>
    </row>
    <row r="4" spans="1:5">
      <c r="A4" s="212">
        <v>1</v>
      </c>
      <c r="B4" s="212">
        <v>53</v>
      </c>
      <c r="D4" s="212">
        <v>53</v>
      </c>
      <c r="E4" s="212" t="s">
        <v>299</v>
      </c>
    </row>
    <row r="5" spans="1:5">
      <c r="A5" s="212">
        <v>2</v>
      </c>
      <c r="B5" s="212">
        <v>50.88</v>
      </c>
      <c r="D5" s="212">
        <v>50.88</v>
      </c>
      <c r="E5" s="214" t="s">
        <v>300</v>
      </c>
    </row>
    <row r="6" spans="1:5">
      <c r="A6" s="212">
        <v>3</v>
      </c>
      <c r="B6" s="212">
        <v>52.07</v>
      </c>
      <c r="D6" s="212">
        <v>52.07</v>
      </c>
      <c r="E6" s="212" t="s">
        <v>301</v>
      </c>
    </row>
    <row r="7" spans="1:5">
      <c r="A7" s="212">
        <v>4</v>
      </c>
      <c r="B7" s="212">
        <v>58.88</v>
      </c>
      <c r="C7" s="212" t="s">
        <v>302</v>
      </c>
      <c r="D7" s="212">
        <v>58.88</v>
      </c>
      <c r="E7" s="212" t="s">
        <v>303</v>
      </c>
    </row>
    <row r="8" spans="1:5">
      <c r="A8" s="212">
        <v>5</v>
      </c>
      <c r="B8" s="212">
        <v>67.09</v>
      </c>
      <c r="C8" s="212" t="s">
        <v>304</v>
      </c>
      <c r="D8" s="212">
        <v>58.88</v>
      </c>
      <c r="E8" s="212" t="s">
        <v>305</v>
      </c>
    </row>
    <row r="9" spans="1:5">
      <c r="A9" s="212">
        <v>6</v>
      </c>
      <c r="D9" s="212">
        <v>67.09</v>
      </c>
      <c r="E9" s="212" t="s">
        <v>306</v>
      </c>
    </row>
    <row r="10" spans="1:5">
      <c r="A10" s="212">
        <v>7</v>
      </c>
      <c r="D10" s="212">
        <v>67.09</v>
      </c>
      <c r="E10" s="212" t="s">
        <v>307</v>
      </c>
    </row>
    <row r="11" spans="1:5">
      <c r="A11" s="212">
        <v>8</v>
      </c>
      <c r="D11" s="212">
        <v>67.09</v>
      </c>
      <c r="E11" s="212" t="s">
        <v>308</v>
      </c>
    </row>
    <row r="12" spans="1:5">
      <c r="B12" s="215">
        <f>SUM(B4:B11)/5</f>
        <v>56.383999999999993</v>
      </c>
      <c r="D12" s="212">
        <f>SUM(D4:D11)/8</f>
        <v>59.372500000000002</v>
      </c>
      <c r="E12" s="212" t="s">
        <v>309</v>
      </c>
    </row>
    <row r="13" spans="1:5">
      <c r="B13" s="216"/>
    </row>
    <row r="15" spans="1:5">
      <c r="B15" s="212" t="s">
        <v>310</v>
      </c>
    </row>
    <row r="16" spans="1:5">
      <c r="B16" s="212" t="s">
        <v>311</v>
      </c>
    </row>
  </sheetData>
  <sheetProtection algorithmName="SHA-512" hashValue="ZuMsoBuJLZ3tpaYea6isjogKQhhxLbxt4IEfqlBJxNhYqXKNhUhoZQMcaosgs7rBRZxz19EZTUW8Z11WyzcBNQ==" saltValue="hi1kPjzq/Ys4SJa55/jLKw=="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1F112-F062-4BB2-9072-4D29BF24FDCF}">
  <sheetPr codeName="Blad5"/>
  <dimension ref="A1:O110"/>
  <sheetViews>
    <sheetView topLeftCell="A6" zoomScale="120" zoomScaleNormal="120" workbookViewId="0">
      <pane xSplit="8" ySplit="9" topLeftCell="I18" activePane="bottomRight" state="frozen"/>
      <selection pane="bottomRight" activeCell="F18" sqref="F18"/>
      <selection pane="bottomLeft" activeCell="A15" sqref="A15"/>
      <selection pane="topRight" activeCell="I6" sqref="I6"/>
    </sheetView>
  </sheetViews>
  <sheetFormatPr defaultColWidth="9.140625" defaultRowHeight="13.15"/>
  <cols>
    <col min="1" max="1" width="16.42578125" style="18" bestFit="1" customWidth="1"/>
    <col min="2" max="2" width="12.85546875" style="18" bestFit="1" customWidth="1"/>
    <col min="3" max="3" width="16.5703125" style="18" bestFit="1" customWidth="1"/>
    <col min="4" max="4" width="17.85546875" style="18" bestFit="1" customWidth="1"/>
    <col min="5" max="5" width="14.28515625" style="18" bestFit="1" customWidth="1"/>
    <col min="6" max="6" width="11.28515625" style="18" bestFit="1" customWidth="1"/>
    <col min="7" max="8" width="9.140625" style="18"/>
    <col min="9" max="9" width="15.42578125" style="18" bestFit="1" customWidth="1"/>
    <col min="10" max="10" width="13.5703125" style="18" customWidth="1"/>
    <col min="11" max="11" width="11.28515625" style="18" bestFit="1" customWidth="1"/>
    <col min="12" max="12" width="9.140625" style="18"/>
    <col min="13" max="14" width="11.28515625" style="18" bestFit="1" customWidth="1"/>
    <col min="15" max="16384" width="9.140625" style="18"/>
  </cols>
  <sheetData>
    <row r="1" spans="1:15" ht="14.45">
      <c r="A1" s="18" t="s">
        <v>312</v>
      </c>
      <c r="C1" s="18" t="s">
        <v>313</v>
      </c>
      <c r="D1" s="18" t="s">
        <v>313</v>
      </c>
      <c r="E1" s="470" t="s">
        <v>314</v>
      </c>
      <c r="F1" s="18" t="s">
        <v>39</v>
      </c>
      <c r="H1" s="18" t="s">
        <v>315</v>
      </c>
      <c r="J1" s="19" t="s">
        <v>316</v>
      </c>
    </row>
    <row r="2" spans="1:15">
      <c r="A2" s="18" t="s">
        <v>317</v>
      </c>
      <c r="C2" s="18" t="s">
        <v>318</v>
      </c>
      <c r="D2" s="18" t="s">
        <v>319</v>
      </c>
      <c r="E2" s="470"/>
      <c r="F2" s="18" t="s">
        <v>44</v>
      </c>
      <c r="H2" s="18" t="s">
        <v>320</v>
      </c>
      <c r="J2" s="18" t="s">
        <v>321</v>
      </c>
    </row>
    <row r="3" spans="1:15" ht="14.45">
      <c r="A3" s="18" t="s">
        <v>322</v>
      </c>
      <c r="C3" s="18" t="s">
        <v>213</v>
      </c>
      <c r="D3" s="18" t="s">
        <v>323</v>
      </c>
      <c r="H3" s="18" t="s">
        <v>324</v>
      </c>
      <c r="J3" s="19" t="s">
        <v>325</v>
      </c>
    </row>
    <row r="4" spans="1:15" ht="14.45">
      <c r="C4" s="18" t="s">
        <v>323</v>
      </c>
      <c r="D4" s="18" t="s">
        <v>326</v>
      </c>
      <c r="H4" s="18" t="s">
        <v>327</v>
      </c>
      <c r="J4" s="19" t="s">
        <v>328</v>
      </c>
    </row>
    <row r="5" spans="1:15" ht="14.45">
      <c r="C5" s="18" t="s">
        <v>326</v>
      </c>
      <c r="D5" s="18" t="s">
        <v>329</v>
      </c>
      <c r="H5" s="18" t="s">
        <v>330</v>
      </c>
      <c r="J5" s="19" t="s">
        <v>331</v>
      </c>
    </row>
    <row r="6" spans="1:15" ht="14.45">
      <c r="C6" s="18" t="s">
        <v>329</v>
      </c>
      <c r="H6" s="18" t="s">
        <v>332</v>
      </c>
      <c r="J6" s="19" t="s">
        <v>333</v>
      </c>
    </row>
    <row r="7" spans="1:15" ht="14.45">
      <c r="H7" s="18" t="s">
        <v>334</v>
      </c>
      <c r="J7" s="19" t="s">
        <v>335</v>
      </c>
    </row>
    <row r="8" spans="1:15" ht="14.45">
      <c r="H8" s="18" t="s">
        <v>336</v>
      </c>
      <c r="J8" s="19" t="s">
        <v>337</v>
      </c>
    </row>
    <row r="9" spans="1:15" ht="14.45">
      <c r="H9" s="18" t="s">
        <v>338</v>
      </c>
      <c r="J9" s="19" t="s">
        <v>339</v>
      </c>
    </row>
    <row r="10" spans="1:15">
      <c r="H10" s="18" t="s">
        <v>340</v>
      </c>
    </row>
    <row r="11" spans="1:15">
      <c r="H11" s="18" t="s">
        <v>341</v>
      </c>
    </row>
    <row r="13" spans="1:15">
      <c r="A13" s="18" t="s">
        <v>317</v>
      </c>
      <c r="B13" s="20" t="s">
        <v>342</v>
      </c>
      <c r="H13" s="18" t="s">
        <v>312</v>
      </c>
      <c r="I13" s="20" t="s">
        <v>343</v>
      </c>
    </row>
    <row r="14" spans="1:15">
      <c r="A14" s="18" t="s">
        <v>344</v>
      </c>
      <c r="B14" s="18" t="s">
        <v>313</v>
      </c>
      <c r="C14" s="18" t="s">
        <v>319</v>
      </c>
      <c r="D14" s="18" t="s">
        <v>323</v>
      </c>
      <c r="E14" s="18" t="s">
        <v>326</v>
      </c>
      <c r="F14" s="18" t="s">
        <v>329</v>
      </c>
      <c r="H14" s="18" t="s">
        <v>344</v>
      </c>
      <c r="I14" s="18" t="s">
        <v>313</v>
      </c>
      <c r="J14" s="18" t="s">
        <v>318</v>
      </c>
      <c r="K14" s="18" t="s">
        <v>213</v>
      </c>
      <c r="L14" s="18" t="s">
        <v>323</v>
      </c>
      <c r="M14" s="18" t="s">
        <v>326</v>
      </c>
      <c r="N14" s="18" t="s">
        <v>329</v>
      </c>
    </row>
    <row r="15" spans="1:15" ht="14.45">
      <c r="A15" s="18">
        <v>1</v>
      </c>
      <c r="B15" s="217">
        <v>4611</v>
      </c>
      <c r="C15" s="217">
        <v>7213</v>
      </c>
      <c r="D15" s="217">
        <v>5373</v>
      </c>
      <c r="E15" s="217">
        <v>6456</v>
      </c>
      <c r="F15" s="217">
        <v>7726</v>
      </c>
      <c r="H15" s="18">
        <v>1</v>
      </c>
      <c r="I15" s="219">
        <v>4945</v>
      </c>
      <c r="J15" s="219">
        <v>8210</v>
      </c>
      <c r="K15" s="219">
        <v>6862</v>
      </c>
      <c r="L15" s="219">
        <v>5724</v>
      </c>
      <c r="M15" s="219">
        <v>6862</v>
      </c>
      <c r="N15" s="219">
        <v>8210</v>
      </c>
      <c r="O15" s="21"/>
    </row>
    <row r="16" spans="1:15" ht="14.45">
      <c r="A16" s="18">
        <v>2</v>
      </c>
      <c r="B16" s="217">
        <v>9222</v>
      </c>
      <c r="C16" s="217">
        <v>14426</v>
      </c>
      <c r="D16" s="217">
        <v>10745</v>
      </c>
      <c r="E16" s="217">
        <v>12912</v>
      </c>
      <c r="F16" s="217">
        <v>15452</v>
      </c>
      <c r="G16" s="21"/>
      <c r="H16" s="18">
        <v>2</v>
      </c>
      <c r="I16" s="220">
        <v>9890</v>
      </c>
      <c r="J16" s="220">
        <v>16419</v>
      </c>
      <c r="K16" s="221">
        <v>13724</v>
      </c>
      <c r="L16" s="221">
        <v>11449</v>
      </c>
      <c r="M16" s="221">
        <v>13724</v>
      </c>
      <c r="N16" s="220">
        <v>16419</v>
      </c>
      <c r="O16" s="21"/>
    </row>
    <row r="17" spans="1:15" ht="14.45">
      <c r="A17" s="18">
        <v>3</v>
      </c>
      <c r="B17" s="217">
        <v>13833</v>
      </c>
      <c r="C17" s="217">
        <v>21639</v>
      </c>
      <c r="D17" s="217">
        <v>16118</v>
      </c>
      <c r="E17" s="217">
        <v>19368</v>
      </c>
      <c r="F17" s="217">
        <v>23178</v>
      </c>
      <c r="G17" s="21"/>
      <c r="H17" s="18">
        <v>3</v>
      </c>
      <c r="I17" s="220">
        <v>14834</v>
      </c>
      <c r="J17" s="220">
        <v>24629</v>
      </c>
      <c r="K17" s="221">
        <v>20586</v>
      </c>
      <c r="L17" s="221">
        <v>17173</v>
      </c>
      <c r="M17" s="221">
        <v>20586</v>
      </c>
      <c r="N17" s="220">
        <v>24629</v>
      </c>
      <c r="O17" s="21"/>
    </row>
    <row r="18" spans="1:15" ht="14.45">
      <c r="A18" s="18">
        <v>4</v>
      </c>
      <c r="B18" s="217">
        <v>18444</v>
      </c>
      <c r="C18" s="217">
        <v>38852</v>
      </c>
      <c r="D18" s="217">
        <v>21491</v>
      </c>
      <c r="E18" s="217">
        <v>25824</v>
      </c>
      <c r="F18" s="217">
        <v>30904</v>
      </c>
      <c r="G18" s="21"/>
      <c r="H18" s="18">
        <v>4</v>
      </c>
      <c r="I18" s="220">
        <v>19779</v>
      </c>
      <c r="J18" s="220">
        <v>32838</v>
      </c>
      <c r="K18" s="221">
        <v>27448</v>
      </c>
      <c r="L18" s="221">
        <v>22897</v>
      </c>
      <c r="M18" s="221">
        <v>27448</v>
      </c>
      <c r="N18" s="220">
        <v>32838</v>
      </c>
      <c r="O18" s="21"/>
    </row>
    <row r="19" spans="1:15" ht="14.45">
      <c r="A19" s="18">
        <v>5</v>
      </c>
      <c r="B19" s="217">
        <v>23055</v>
      </c>
      <c r="C19" s="217">
        <v>36065</v>
      </c>
      <c r="D19" s="217">
        <v>26863</v>
      </c>
      <c r="E19" s="217">
        <v>32280</v>
      </c>
      <c r="F19" s="217">
        <v>38630</v>
      </c>
      <c r="G19" s="21"/>
      <c r="H19" s="18">
        <v>5</v>
      </c>
      <c r="I19" s="220">
        <v>24724</v>
      </c>
      <c r="J19" s="220">
        <v>41048</v>
      </c>
      <c r="K19" s="221">
        <v>34310</v>
      </c>
      <c r="L19" s="221">
        <v>28622</v>
      </c>
      <c r="M19" s="221">
        <v>34310</v>
      </c>
      <c r="N19" s="220">
        <v>41048</v>
      </c>
      <c r="O19" s="21"/>
    </row>
    <row r="20" spans="1:15" ht="14.45">
      <c r="A20" s="18">
        <v>6</v>
      </c>
      <c r="B20" s="217">
        <v>27666</v>
      </c>
      <c r="C20" s="217">
        <v>43278</v>
      </c>
      <c r="D20" s="217">
        <v>32236</v>
      </c>
      <c r="E20" s="217">
        <v>38737</v>
      </c>
      <c r="F20" s="217">
        <v>46356</v>
      </c>
      <c r="G20" s="21"/>
      <c r="H20" s="18">
        <v>6</v>
      </c>
      <c r="I20" s="220">
        <v>29669</v>
      </c>
      <c r="J20" s="220">
        <v>49257</v>
      </c>
      <c r="K20" s="221">
        <v>41172</v>
      </c>
      <c r="L20" s="221">
        <v>34346</v>
      </c>
      <c r="M20" s="221">
        <v>41172</v>
      </c>
      <c r="N20" s="220">
        <v>49257</v>
      </c>
      <c r="O20" s="21"/>
    </row>
    <row r="21" spans="1:15" ht="14.45">
      <c r="A21" s="18">
        <v>7</v>
      </c>
      <c r="B21" s="217">
        <v>32277</v>
      </c>
      <c r="C21" s="217">
        <v>50490</v>
      </c>
      <c r="D21" s="217">
        <v>37609</v>
      </c>
      <c r="E21" s="217">
        <v>45193</v>
      </c>
      <c r="F21" s="217">
        <v>54082</v>
      </c>
      <c r="G21" s="21"/>
      <c r="H21" s="18">
        <v>7</v>
      </c>
      <c r="I21" s="220">
        <v>34613</v>
      </c>
      <c r="J21" s="220">
        <v>57467</v>
      </c>
      <c r="K21" s="221">
        <v>48033</v>
      </c>
      <c r="L21" s="221">
        <v>40070</v>
      </c>
      <c r="M21" s="221">
        <v>48033</v>
      </c>
      <c r="N21" s="220">
        <v>57467</v>
      </c>
      <c r="O21" s="21"/>
    </row>
    <row r="22" spans="1:15" ht="14.45">
      <c r="A22" s="18">
        <v>8</v>
      </c>
      <c r="B22" s="217">
        <v>36888</v>
      </c>
      <c r="C22" s="217">
        <v>57703</v>
      </c>
      <c r="D22" s="217">
        <v>42981</v>
      </c>
      <c r="E22" s="217">
        <v>51649</v>
      </c>
      <c r="F22" s="217">
        <v>61808</v>
      </c>
      <c r="G22" s="21"/>
      <c r="H22" s="18">
        <v>8</v>
      </c>
      <c r="I22" s="220">
        <v>39558</v>
      </c>
      <c r="J22" s="220">
        <v>65676</v>
      </c>
      <c r="K22" s="221">
        <v>54895</v>
      </c>
      <c r="L22" s="221">
        <v>45795</v>
      </c>
      <c r="M22" s="221">
        <v>54895</v>
      </c>
      <c r="N22" s="220">
        <v>65676</v>
      </c>
      <c r="O22" s="21"/>
    </row>
    <row r="23" spans="1:15" ht="14.45">
      <c r="A23" s="18">
        <v>9</v>
      </c>
      <c r="B23" s="217">
        <v>41499</v>
      </c>
      <c r="C23" s="217">
        <v>64916</v>
      </c>
      <c r="D23" s="217">
        <v>48354</v>
      </c>
      <c r="E23" s="217">
        <v>58105</v>
      </c>
      <c r="F23" s="217">
        <v>69534</v>
      </c>
      <c r="G23" s="21"/>
      <c r="H23" s="18">
        <v>9</v>
      </c>
      <c r="I23" s="220">
        <v>44503</v>
      </c>
      <c r="J23" s="220">
        <v>73886</v>
      </c>
      <c r="K23" s="221">
        <v>61757</v>
      </c>
      <c r="L23" s="221">
        <v>51519</v>
      </c>
      <c r="M23" s="221">
        <v>61757</v>
      </c>
      <c r="N23" s="220">
        <v>73886</v>
      </c>
      <c r="O23" s="21"/>
    </row>
    <row r="24" spans="1:15" ht="14.45">
      <c r="A24" s="18">
        <v>10</v>
      </c>
      <c r="B24" s="217">
        <v>46110</v>
      </c>
      <c r="C24" s="217">
        <v>72129</v>
      </c>
      <c r="D24" s="217">
        <v>53727</v>
      </c>
      <c r="E24" s="217">
        <v>64561</v>
      </c>
      <c r="F24" s="217">
        <v>77260</v>
      </c>
      <c r="G24" s="21"/>
      <c r="H24" s="18">
        <v>10</v>
      </c>
      <c r="I24" s="220">
        <v>49448</v>
      </c>
      <c r="J24" s="220">
        <v>82095</v>
      </c>
      <c r="K24" s="221">
        <v>68619</v>
      </c>
      <c r="L24" s="221">
        <v>57243</v>
      </c>
      <c r="M24" s="221">
        <v>68619</v>
      </c>
      <c r="N24" s="220">
        <v>82095</v>
      </c>
      <c r="O24" s="21"/>
    </row>
    <row r="25" spans="1:15" ht="14.45">
      <c r="A25" s="18">
        <v>11</v>
      </c>
      <c r="B25" s="217">
        <v>50721</v>
      </c>
      <c r="C25" s="217">
        <v>79342</v>
      </c>
      <c r="D25" s="217">
        <v>59099</v>
      </c>
      <c r="E25" s="217">
        <v>71017</v>
      </c>
      <c r="F25" s="217">
        <v>84986</v>
      </c>
      <c r="G25" s="21"/>
      <c r="H25" s="18">
        <v>11</v>
      </c>
      <c r="I25" s="220">
        <v>54392</v>
      </c>
      <c r="J25" s="220">
        <v>90305</v>
      </c>
      <c r="K25" s="221">
        <v>75481</v>
      </c>
      <c r="L25" s="221">
        <v>62968</v>
      </c>
      <c r="M25" s="221">
        <v>75481</v>
      </c>
      <c r="N25" s="220">
        <v>90305</v>
      </c>
      <c r="O25" s="21"/>
    </row>
    <row r="26" spans="1:15" ht="14.45">
      <c r="A26" s="18">
        <v>12</v>
      </c>
      <c r="B26" s="217">
        <v>59943</v>
      </c>
      <c r="C26" s="217">
        <v>93768</v>
      </c>
      <c r="D26" s="217">
        <v>69845</v>
      </c>
      <c r="E26" s="217">
        <v>83929</v>
      </c>
      <c r="F26" s="217">
        <v>100438</v>
      </c>
      <c r="G26" s="21"/>
      <c r="H26" s="18">
        <v>12</v>
      </c>
      <c r="I26" s="222">
        <v>64282</v>
      </c>
      <c r="J26" s="222">
        <v>106723</v>
      </c>
      <c r="K26" s="222">
        <v>89205</v>
      </c>
      <c r="L26" s="222">
        <v>74416</v>
      </c>
      <c r="M26" s="222">
        <v>89205</v>
      </c>
      <c r="N26" s="222">
        <v>106723</v>
      </c>
      <c r="O26" s="21"/>
    </row>
    <row r="27" spans="1:15" ht="14.45">
      <c r="A27" s="18">
        <v>13</v>
      </c>
      <c r="B27" s="217">
        <v>66117</v>
      </c>
      <c r="C27" s="217">
        <v>101972</v>
      </c>
      <c r="D27" s="217">
        <v>75956</v>
      </c>
      <c r="E27" s="217">
        <v>91272</v>
      </c>
      <c r="F27" s="217">
        <v>109225</v>
      </c>
      <c r="G27" s="21"/>
      <c r="H27" s="18">
        <v>13</v>
      </c>
      <c r="I27" s="221">
        <v>70906</v>
      </c>
      <c r="J27" s="221">
        <v>116129</v>
      </c>
      <c r="K27" s="221">
        <v>97067</v>
      </c>
      <c r="L27" s="221">
        <v>80975</v>
      </c>
      <c r="M27" s="221">
        <v>97067</v>
      </c>
      <c r="N27" s="221">
        <v>116129</v>
      </c>
      <c r="O27" s="21"/>
    </row>
    <row r="28" spans="1:15" ht="14.45">
      <c r="A28" s="18">
        <v>14</v>
      </c>
      <c r="B28" s="217">
        <v>72291</v>
      </c>
      <c r="C28" s="217">
        <v>110175</v>
      </c>
      <c r="D28" s="217">
        <v>82066</v>
      </c>
      <c r="E28" s="217">
        <v>98615</v>
      </c>
      <c r="F28" s="217">
        <v>118012</v>
      </c>
      <c r="G28" s="21"/>
      <c r="H28" s="18">
        <v>14</v>
      </c>
      <c r="I28" s="221">
        <v>77529</v>
      </c>
      <c r="J28" s="221">
        <v>125535</v>
      </c>
      <c r="K28" s="221">
        <v>104929</v>
      </c>
      <c r="L28" s="221">
        <v>87533</v>
      </c>
      <c r="M28" s="221">
        <v>104929</v>
      </c>
      <c r="N28" s="221">
        <v>125535</v>
      </c>
      <c r="O28" s="21"/>
    </row>
    <row r="29" spans="1:15" ht="14.45">
      <c r="A29" s="18">
        <v>15</v>
      </c>
      <c r="B29" s="217">
        <v>78465</v>
      </c>
      <c r="C29" s="217">
        <v>118379</v>
      </c>
      <c r="D29" s="217">
        <v>88177</v>
      </c>
      <c r="E29" s="217">
        <v>105958</v>
      </c>
      <c r="F29" s="217">
        <v>126800</v>
      </c>
      <c r="G29" s="21"/>
      <c r="H29" s="18">
        <v>15</v>
      </c>
      <c r="I29" s="221">
        <v>84153</v>
      </c>
      <c r="J29" s="221">
        <v>134941</v>
      </c>
      <c r="K29" s="221">
        <v>112791</v>
      </c>
      <c r="L29" s="221">
        <v>94092</v>
      </c>
      <c r="M29" s="221">
        <v>112791</v>
      </c>
      <c r="N29" s="221">
        <v>134941</v>
      </c>
      <c r="O29" s="21"/>
    </row>
    <row r="30" spans="1:15" ht="14.45">
      <c r="A30" s="18">
        <v>16</v>
      </c>
      <c r="B30" s="217">
        <v>84639</v>
      </c>
      <c r="C30" s="217">
        <v>126582</v>
      </c>
      <c r="D30" s="217">
        <v>94287</v>
      </c>
      <c r="E30" s="217">
        <v>113300</v>
      </c>
      <c r="F30" s="217">
        <v>135587</v>
      </c>
      <c r="G30" s="21"/>
      <c r="H30" s="18">
        <v>16</v>
      </c>
      <c r="I30" s="221">
        <v>90776</v>
      </c>
      <c r="J30" s="221">
        <v>144347</v>
      </c>
      <c r="K30" s="221">
        <v>120653</v>
      </c>
      <c r="L30" s="221">
        <v>100651</v>
      </c>
      <c r="M30" s="221">
        <v>120653</v>
      </c>
      <c r="N30" s="221">
        <v>144347</v>
      </c>
      <c r="O30" s="21"/>
    </row>
    <row r="31" spans="1:15" ht="14.45">
      <c r="A31" s="18">
        <v>17</v>
      </c>
      <c r="B31" s="217">
        <v>90813</v>
      </c>
      <c r="C31" s="217">
        <v>134786</v>
      </c>
      <c r="D31" s="217">
        <v>100398</v>
      </c>
      <c r="E31" s="217">
        <v>120643</v>
      </c>
      <c r="F31" s="217">
        <v>144374</v>
      </c>
      <c r="G31" s="21"/>
      <c r="H31" s="18">
        <v>17</v>
      </c>
      <c r="I31" s="221">
        <v>97400</v>
      </c>
      <c r="J31" s="221">
        <v>153753</v>
      </c>
      <c r="K31" s="221">
        <v>128515</v>
      </c>
      <c r="L31" s="221">
        <v>107209</v>
      </c>
      <c r="M31" s="221">
        <v>128515</v>
      </c>
      <c r="N31" s="221">
        <v>153753</v>
      </c>
      <c r="O31" s="21"/>
    </row>
    <row r="32" spans="1:15" ht="14.45">
      <c r="A32" s="18">
        <v>18</v>
      </c>
      <c r="B32" s="217">
        <v>96988</v>
      </c>
      <c r="C32" s="217">
        <v>142990</v>
      </c>
      <c r="D32" s="217">
        <v>106509</v>
      </c>
      <c r="E32" s="217">
        <v>127986</v>
      </c>
      <c r="F32" s="217">
        <v>153161</v>
      </c>
      <c r="G32" s="21"/>
      <c r="H32" s="18">
        <v>18</v>
      </c>
      <c r="I32" s="221">
        <v>104024</v>
      </c>
      <c r="J32" s="221">
        <v>163159</v>
      </c>
      <c r="K32" s="221">
        <v>136377</v>
      </c>
      <c r="L32" s="221">
        <v>113768</v>
      </c>
      <c r="M32" s="221">
        <v>136377</v>
      </c>
      <c r="N32" s="221">
        <v>163159</v>
      </c>
      <c r="O32" s="21"/>
    </row>
    <row r="33" spans="1:15" ht="14.45">
      <c r="A33" s="18">
        <v>19</v>
      </c>
      <c r="B33" s="217">
        <v>103162</v>
      </c>
      <c r="C33" s="217">
        <v>151193</v>
      </c>
      <c r="D33" s="217">
        <v>112619</v>
      </c>
      <c r="E33" s="217">
        <v>135329</v>
      </c>
      <c r="F33" s="217">
        <v>161948</v>
      </c>
      <c r="G33" s="21"/>
      <c r="H33" s="18">
        <v>19</v>
      </c>
      <c r="I33" s="221">
        <v>110647</v>
      </c>
      <c r="J33" s="221">
        <v>172565</v>
      </c>
      <c r="K33" s="221">
        <v>144239</v>
      </c>
      <c r="L33" s="221">
        <v>120327</v>
      </c>
      <c r="M33" s="221">
        <v>144239</v>
      </c>
      <c r="N33" s="221">
        <v>172565</v>
      </c>
      <c r="O33" s="21"/>
    </row>
    <row r="34" spans="1:15" ht="14.45">
      <c r="A34" s="18">
        <v>20</v>
      </c>
      <c r="B34" s="217">
        <v>109336</v>
      </c>
      <c r="C34" s="217">
        <v>159397</v>
      </c>
      <c r="D34" s="217">
        <v>118730</v>
      </c>
      <c r="E34" s="217">
        <v>142672</v>
      </c>
      <c r="F34" s="217">
        <v>170735</v>
      </c>
      <c r="G34" s="21"/>
      <c r="H34" s="18">
        <v>20</v>
      </c>
      <c r="I34" s="221">
        <v>117271</v>
      </c>
      <c r="J34" s="221">
        <v>181971</v>
      </c>
      <c r="K34" s="221">
        <v>152101</v>
      </c>
      <c r="L34" s="221">
        <v>126885</v>
      </c>
      <c r="M34" s="221">
        <v>152101</v>
      </c>
      <c r="N34" s="221">
        <v>181971</v>
      </c>
      <c r="O34" s="21"/>
    </row>
    <row r="35" spans="1:15" ht="14.45">
      <c r="A35" s="18">
        <v>21</v>
      </c>
      <c r="B35" s="217">
        <v>115510</v>
      </c>
      <c r="C35" s="217">
        <v>167600</v>
      </c>
      <c r="D35" s="217">
        <v>124840</v>
      </c>
      <c r="E35" s="217">
        <v>150015</v>
      </c>
      <c r="F35" s="217">
        <v>179523</v>
      </c>
      <c r="G35" s="21"/>
      <c r="H35" s="18">
        <v>21</v>
      </c>
      <c r="I35" s="221">
        <v>123894</v>
      </c>
      <c r="J35" s="221">
        <v>191377</v>
      </c>
      <c r="K35" s="221">
        <v>159963</v>
      </c>
      <c r="L35" s="221">
        <v>133444</v>
      </c>
      <c r="M35" s="221">
        <v>159963</v>
      </c>
      <c r="N35" s="221">
        <v>191377</v>
      </c>
      <c r="O35" s="21"/>
    </row>
    <row r="36" spans="1:15" ht="14.45">
      <c r="A36" s="18">
        <v>22</v>
      </c>
      <c r="B36" s="217">
        <v>121684</v>
      </c>
      <c r="C36" s="217">
        <v>175804</v>
      </c>
      <c r="D36" s="217">
        <v>130951</v>
      </c>
      <c r="E36" s="217">
        <v>157357</v>
      </c>
      <c r="F36" s="217">
        <v>188310</v>
      </c>
      <c r="G36" s="21"/>
      <c r="H36" s="18">
        <v>22</v>
      </c>
      <c r="I36" s="221">
        <v>130518</v>
      </c>
      <c r="J36" s="221">
        <v>200783</v>
      </c>
      <c r="K36" s="221">
        <v>167825</v>
      </c>
      <c r="L36" s="221">
        <v>140003</v>
      </c>
      <c r="M36" s="221">
        <v>167825</v>
      </c>
      <c r="N36" s="221">
        <v>200783</v>
      </c>
      <c r="O36" s="21"/>
    </row>
    <row r="37" spans="1:15" ht="14.45">
      <c r="A37" s="18">
        <v>23</v>
      </c>
      <c r="B37" s="217">
        <v>127858</v>
      </c>
      <c r="C37" s="217">
        <v>184007</v>
      </c>
      <c r="D37" s="217">
        <v>137061</v>
      </c>
      <c r="E37" s="217">
        <v>164700</v>
      </c>
      <c r="F37" s="217">
        <v>197097</v>
      </c>
      <c r="G37" s="21"/>
      <c r="H37" s="18">
        <v>23</v>
      </c>
      <c r="I37" s="221">
        <v>137141</v>
      </c>
      <c r="J37" s="221">
        <v>210189</v>
      </c>
      <c r="K37" s="221">
        <v>175687</v>
      </c>
      <c r="L37" s="221">
        <v>146561</v>
      </c>
      <c r="M37" s="221">
        <v>175687</v>
      </c>
      <c r="N37" s="221">
        <v>210189</v>
      </c>
      <c r="O37" s="21"/>
    </row>
    <row r="38" spans="1:15" ht="14.45">
      <c r="A38" s="18">
        <v>24</v>
      </c>
      <c r="B38" s="217">
        <v>134032</v>
      </c>
      <c r="C38" s="217">
        <v>192211</v>
      </c>
      <c r="D38" s="217">
        <v>143172</v>
      </c>
      <c r="E38" s="217">
        <v>172043</v>
      </c>
      <c r="F38" s="217">
        <v>205884</v>
      </c>
      <c r="G38" s="21"/>
      <c r="H38" s="18">
        <v>24</v>
      </c>
      <c r="I38" s="221">
        <v>143765</v>
      </c>
      <c r="J38" s="221">
        <v>219595</v>
      </c>
      <c r="K38" s="221">
        <v>183549</v>
      </c>
      <c r="L38" s="221">
        <v>153120</v>
      </c>
      <c r="M38" s="221">
        <v>183549</v>
      </c>
      <c r="N38" s="221">
        <v>219595</v>
      </c>
      <c r="O38" s="21"/>
    </row>
    <row r="39" spans="1:15" ht="14.45">
      <c r="A39" s="18">
        <v>25</v>
      </c>
      <c r="B39" s="217">
        <v>140790</v>
      </c>
      <c r="C39" s="217">
        <v>200824</v>
      </c>
      <c r="D39" s="217">
        <v>149587</v>
      </c>
      <c r="E39" s="217">
        <v>179752</v>
      </c>
      <c r="F39" s="217">
        <v>215109</v>
      </c>
      <c r="G39" s="21"/>
      <c r="H39" s="18">
        <v>25</v>
      </c>
      <c r="I39" s="221">
        <v>151070</v>
      </c>
      <c r="J39" s="221">
        <v>229543</v>
      </c>
      <c r="K39" s="221">
        <v>191864</v>
      </c>
      <c r="L39" s="221">
        <v>160057</v>
      </c>
      <c r="M39" s="221">
        <v>191864</v>
      </c>
      <c r="N39" s="221">
        <v>229543</v>
      </c>
      <c r="O39" s="21"/>
    </row>
    <row r="40" spans="1:15" ht="14.45">
      <c r="A40" s="18">
        <v>26</v>
      </c>
      <c r="B40" s="217">
        <v>147547</v>
      </c>
      <c r="C40" s="217">
        <v>209436</v>
      </c>
      <c r="D40" s="217">
        <v>156002</v>
      </c>
      <c r="E40" s="217">
        <v>187461</v>
      </c>
      <c r="F40" s="217">
        <v>224335</v>
      </c>
      <c r="G40" s="21"/>
      <c r="H40" s="18">
        <v>26</v>
      </c>
      <c r="I40" s="221">
        <v>158375</v>
      </c>
      <c r="J40" s="221">
        <v>239491</v>
      </c>
      <c r="K40" s="221">
        <v>200179</v>
      </c>
      <c r="L40" s="221">
        <v>166993</v>
      </c>
      <c r="M40" s="221">
        <v>200179</v>
      </c>
      <c r="N40" s="221">
        <v>239491</v>
      </c>
      <c r="O40" s="21"/>
    </row>
    <row r="41" spans="1:15" ht="14.45">
      <c r="A41" s="18">
        <v>27</v>
      </c>
      <c r="B41" s="217">
        <v>154305</v>
      </c>
      <c r="C41" s="217">
        <v>218049</v>
      </c>
      <c r="D41" s="217">
        <v>162418</v>
      </c>
      <c r="E41" s="217">
        <v>195170</v>
      </c>
      <c r="F41" s="217">
        <v>233560</v>
      </c>
      <c r="G41" s="21"/>
      <c r="H41" s="18">
        <v>27</v>
      </c>
      <c r="I41" s="221">
        <v>165680</v>
      </c>
      <c r="J41" s="221">
        <v>249439</v>
      </c>
      <c r="K41" s="221">
        <v>208494</v>
      </c>
      <c r="L41" s="221">
        <v>173930</v>
      </c>
      <c r="M41" s="221">
        <v>208494</v>
      </c>
      <c r="N41" s="221">
        <v>249439</v>
      </c>
      <c r="O41" s="21"/>
    </row>
    <row r="42" spans="1:15" ht="14.45">
      <c r="A42" s="18">
        <v>28</v>
      </c>
      <c r="B42" s="217">
        <v>161062</v>
      </c>
      <c r="C42" s="217">
        <v>226661</v>
      </c>
      <c r="D42" s="217">
        <v>168833</v>
      </c>
      <c r="E42" s="217">
        <v>202878</v>
      </c>
      <c r="F42" s="217">
        <v>242785</v>
      </c>
      <c r="G42" s="21"/>
      <c r="H42" s="18">
        <v>28</v>
      </c>
      <c r="I42" s="221">
        <v>172895</v>
      </c>
      <c r="J42" s="221">
        <v>259386</v>
      </c>
      <c r="K42" s="221">
        <v>216808</v>
      </c>
      <c r="L42" s="221">
        <v>180866</v>
      </c>
      <c r="M42" s="221">
        <v>216808</v>
      </c>
      <c r="N42" s="221">
        <v>259386</v>
      </c>
      <c r="O42" s="21"/>
    </row>
    <row r="43" spans="1:15" ht="14.45">
      <c r="A43" s="18">
        <v>29</v>
      </c>
      <c r="B43" s="217">
        <v>167820</v>
      </c>
      <c r="C43" s="217">
        <v>235274</v>
      </c>
      <c r="D43" s="217">
        <v>175248</v>
      </c>
      <c r="E43" s="217">
        <v>210587</v>
      </c>
      <c r="F43" s="217">
        <v>252010</v>
      </c>
      <c r="G43" s="21"/>
      <c r="H43" s="18">
        <v>29</v>
      </c>
      <c r="I43" s="221">
        <v>180290</v>
      </c>
      <c r="J43" s="221">
        <v>269334</v>
      </c>
      <c r="K43" s="221">
        <v>225123</v>
      </c>
      <c r="L43" s="221">
        <v>187803</v>
      </c>
      <c r="M43" s="221">
        <v>225123</v>
      </c>
      <c r="N43" s="221">
        <v>269334</v>
      </c>
      <c r="O43" s="21"/>
    </row>
    <row r="44" spans="1:15" ht="14.45">
      <c r="A44" s="18">
        <v>30</v>
      </c>
      <c r="B44" s="217">
        <v>174577</v>
      </c>
      <c r="C44" s="217">
        <v>243887</v>
      </c>
      <c r="D44" s="217">
        <v>181663</v>
      </c>
      <c r="E44" s="217">
        <v>218296</v>
      </c>
      <c r="F44" s="217">
        <v>261236</v>
      </c>
      <c r="G44" s="21"/>
      <c r="H44" s="18">
        <v>30</v>
      </c>
      <c r="I44" s="221">
        <v>187596</v>
      </c>
      <c r="J44" s="221">
        <v>279282</v>
      </c>
      <c r="K44" s="221">
        <v>233438</v>
      </c>
      <c r="L44" s="221">
        <v>194739</v>
      </c>
      <c r="M44" s="221">
        <v>233438</v>
      </c>
      <c r="N44" s="221">
        <v>279282</v>
      </c>
      <c r="O44" s="21"/>
    </row>
    <row r="45" spans="1:15" ht="14.45">
      <c r="A45" s="18">
        <v>31</v>
      </c>
      <c r="B45" s="217">
        <v>181335</v>
      </c>
      <c r="C45" s="217">
        <v>252499</v>
      </c>
      <c r="D45" s="217">
        <v>188078</v>
      </c>
      <c r="E45" s="217">
        <v>226005</v>
      </c>
      <c r="F45" s="217">
        <v>270461</v>
      </c>
      <c r="G45" s="21"/>
      <c r="H45" s="18">
        <v>31</v>
      </c>
      <c r="I45" s="221">
        <v>194901</v>
      </c>
      <c r="J45" s="221">
        <v>289320</v>
      </c>
      <c r="K45" s="221">
        <v>241753</v>
      </c>
      <c r="L45" s="221">
        <v>201676</v>
      </c>
      <c r="M45" s="221">
        <v>241753</v>
      </c>
      <c r="N45" s="221">
        <v>289320</v>
      </c>
      <c r="O45" s="21"/>
    </row>
    <row r="46" spans="1:15" ht="14.45">
      <c r="A46" s="18">
        <v>32</v>
      </c>
      <c r="B46" s="217">
        <v>188092</v>
      </c>
      <c r="C46" s="217">
        <v>261112</v>
      </c>
      <c r="D46" s="217">
        <v>194493</v>
      </c>
      <c r="E46" s="217">
        <v>233714</v>
      </c>
      <c r="F46" s="217">
        <v>279686</v>
      </c>
      <c r="G46" s="21"/>
      <c r="H46" s="18">
        <v>32</v>
      </c>
      <c r="I46" s="221">
        <v>202206</v>
      </c>
      <c r="J46" s="221">
        <v>299178</v>
      </c>
      <c r="K46" s="221">
        <v>250068</v>
      </c>
      <c r="L46" s="221">
        <v>208612</v>
      </c>
      <c r="M46" s="221">
        <v>250068</v>
      </c>
      <c r="N46" s="221">
        <v>299178</v>
      </c>
      <c r="O46" s="21"/>
    </row>
    <row r="47" spans="1:15" ht="14.45">
      <c r="A47" s="18">
        <v>33</v>
      </c>
      <c r="B47" s="217">
        <v>194850</v>
      </c>
      <c r="C47" s="217">
        <v>269724</v>
      </c>
      <c r="D47" s="217">
        <v>200909</v>
      </c>
      <c r="E47" s="217">
        <v>241423</v>
      </c>
      <c r="F47" s="217">
        <v>288911</v>
      </c>
      <c r="G47" s="21"/>
      <c r="H47" s="18">
        <v>33</v>
      </c>
      <c r="I47" s="221">
        <v>209511</v>
      </c>
      <c r="J47" s="221">
        <v>309126</v>
      </c>
      <c r="K47" s="221">
        <v>258833</v>
      </c>
      <c r="L47" s="221">
        <v>215549</v>
      </c>
      <c r="M47" s="221">
        <v>258833</v>
      </c>
      <c r="N47" s="221">
        <v>309126</v>
      </c>
      <c r="O47" s="21"/>
    </row>
    <row r="48" spans="1:15" ht="14.45">
      <c r="A48" s="18">
        <v>34</v>
      </c>
      <c r="B48" s="217">
        <v>201607</v>
      </c>
      <c r="C48" s="217">
        <v>278337</v>
      </c>
      <c r="D48" s="217">
        <v>207324</v>
      </c>
      <c r="E48" s="217">
        <v>249131</v>
      </c>
      <c r="F48" s="217">
        <v>298137</v>
      </c>
      <c r="G48" s="21"/>
      <c r="H48" s="18">
        <v>34</v>
      </c>
      <c r="I48" s="221">
        <v>216816</v>
      </c>
      <c r="J48" s="221">
        <v>319073</v>
      </c>
      <c r="K48" s="221">
        <v>266697</v>
      </c>
      <c r="L48" s="221">
        <v>222485</v>
      </c>
      <c r="M48" s="221">
        <v>266697</v>
      </c>
      <c r="N48" s="221">
        <v>319073</v>
      </c>
      <c r="O48" s="21"/>
    </row>
    <row r="49" spans="1:15" ht="14.45">
      <c r="A49" s="18">
        <v>35</v>
      </c>
      <c r="B49" s="217">
        <v>208365</v>
      </c>
      <c r="C49" s="217">
        <v>286949</v>
      </c>
      <c r="D49" s="217">
        <v>213739</v>
      </c>
      <c r="E49" s="217">
        <v>256840</v>
      </c>
      <c r="F49" s="217">
        <v>307362</v>
      </c>
      <c r="G49" s="21"/>
      <c r="H49" s="18">
        <v>35</v>
      </c>
      <c r="I49" s="221">
        <v>224121</v>
      </c>
      <c r="J49" s="221">
        <v>329021</v>
      </c>
      <c r="K49" s="221">
        <v>275012</v>
      </c>
      <c r="L49" s="221">
        <v>229422</v>
      </c>
      <c r="M49" s="221">
        <v>275012</v>
      </c>
      <c r="N49" s="221">
        <v>329021</v>
      </c>
      <c r="O49" s="21"/>
    </row>
    <row r="50" spans="1:15" ht="14.45">
      <c r="A50" s="18">
        <v>36</v>
      </c>
      <c r="B50" s="217">
        <v>215122</v>
      </c>
      <c r="C50" s="217">
        <v>295562</v>
      </c>
      <c r="D50" s="217">
        <v>220154</v>
      </c>
      <c r="E50" s="217">
        <v>264549</v>
      </c>
      <c r="F50" s="217">
        <v>316587</v>
      </c>
      <c r="G50" s="21"/>
      <c r="H50" s="18">
        <v>36</v>
      </c>
      <c r="I50" s="221">
        <v>231426</v>
      </c>
      <c r="J50" s="221">
        <v>338969</v>
      </c>
      <c r="K50" s="221">
        <v>283327</v>
      </c>
      <c r="L50" s="221">
        <v>236358</v>
      </c>
      <c r="M50" s="221">
        <v>283327</v>
      </c>
      <c r="N50" s="221">
        <v>338969</v>
      </c>
      <c r="O50" s="21"/>
    </row>
    <row r="51" spans="1:15" ht="14.45">
      <c r="A51" s="18">
        <v>37</v>
      </c>
      <c r="B51" s="217">
        <v>222582</v>
      </c>
      <c r="C51" s="217">
        <v>304604</v>
      </c>
      <c r="D51" s="217">
        <v>226889</v>
      </c>
      <c r="E51" s="217">
        <v>272642</v>
      </c>
      <c r="F51" s="217">
        <v>326272</v>
      </c>
      <c r="G51" s="21"/>
      <c r="H51" s="18">
        <v>37</v>
      </c>
      <c r="I51" s="221">
        <v>239534</v>
      </c>
      <c r="J51" s="221">
        <v>349490</v>
      </c>
      <c r="K51" s="221">
        <v>292121</v>
      </c>
      <c r="L51" s="221">
        <v>243694</v>
      </c>
      <c r="M51" s="221">
        <v>292121</v>
      </c>
      <c r="N51" s="221">
        <v>349490</v>
      </c>
      <c r="O51" s="21"/>
    </row>
    <row r="52" spans="1:15" ht="14.45">
      <c r="A52" s="18">
        <v>38</v>
      </c>
      <c r="B52" s="217">
        <v>230042</v>
      </c>
      <c r="C52" s="217">
        <v>313646</v>
      </c>
      <c r="D52" s="217">
        <v>233624</v>
      </c>
      <c r="E52" s="217">
        <v>280735</v>
      </c>
      <c r="F52" s="217">
        <v>335957</v>
      </c>
      <c r="G52" s="21"/>
      <c r="H52" s="18">
        <v>38</v>
      </c>
      <c r="I52" s="221">
        <v>247462</v>
      </c>
      <c r="J52" s="221">
        <v>360010</v>
      </c>
      <c r="K52" s="221">
        <v>300915</v>
      </c>
      <c r="L52" s="221">
        <v>251030</v>
      </c>
      <c r="M52" s="221">
        <v>300915</v>
      </c>
      <c r="N52" s="221">
        <v>360010</v>
      </c>
      <c r="O52" s="21"/>
    </row>
    <row r="53" spans="1:15" ht="14.45">
      <c r="A53" s="18">
        <v>39</v>
      </c>
      <c r="B53" s="217">
        <v>237501</v>
      </c>
      <c r="C53" s="217">
        <v>322688</v>
      </c>
      <c r="D53" s="217">
        <v>240359</v>
      </c>
      <c r="E53" s="217">
        <v>288828</v>
      </c>
      <c r="F53" s="217">
        <v>345642</v>
      </c>
      <c r="G53" s="21"/>
      <c r="H53" s="18">
        <v>39</v>
      </c>
      <c r="I53" s="221">
        <v>255750</v>
      </c>
      <c r="J53" s="221">
        <v>370531</v>
      </c>
      <c r="K53" s="221">
        <v>309708</v>
      </c>
      <c r="L53" s="221">
        <v>258366</v>
      </c>
      <c r="M53" s="221">
        <v>309708</v>
      </c>
      <c r="N53" s="221">
        <v>370531</v>
      </c>
      <c r="O53" s="21"/>
    </row>
    <row r="54" spans="1:15" ht="14.45">
      <c r="A54" s="18">
        <v>40</v>
      </c>
      <c r="B54" s="217">
        <v>244961</v>
      </c>
      <c r="C54" s="217">
        <v>331729</v>
      </c>
      <c r="D54" s="217">
        <v>247094</v>
      </c>
      <c r="E54" s="217">
        <v>296921</v>
      </c>
      <c r="F54" s="217">
        <v>355327</v>
      </c>
      <c r="G54" s="21"/>
      <c r="H54" s="18">
        <v>40</v>
      </c>
      <c r="I54" s="221">
        <v>263858</v>
      </c>
      <c r="J54" s="221">
        <v>381051</v>
      </c>
      <c r="K54" s="221">
        <v>318502</v>
      </c>
      <c r="L54" s="221">
        <v>265701</v>
      </c>
      <c r="M54" s="221">
        <v>318502</v>
      </c>
      <c r="N54" s="221">
        <v>381051</v>
      </c>
      <c r="O54" s="21"/>
    </row>
    <row r="55" spans="1:15" ht="14.45">
      <c r="A55" s="18">
        <v>41</v>
      </c>
      <c r="B55" s="217">
        <v>252421</v>
      </c>
      <c r="C55" s="217">
        <v>340771</v>
      </c>
      <c r="D55" s="217">
        <v>253829</v>
      </c>
      <c r="E55" s="217">
        <v>305014</v>
      </c>
      <c r="F55" s="217">
        <v>365012</v>
      </c>
      <c r="G55" s="21"/>
      <c r="H55" s="18">
        <v>41</v>
      </c>
      <c r="I55" s="221">
        <v>271966</v>
      </c>
      <c r="J55" s="221">
        <v>391572</v>
      </c>
      <c r="K55" s="221">
        <v>327296</v>
      </c>
      <c r="L55" s="221">
        <v>273037</v>
      </c>
      <c r="M55" s="221">
        <v>327296</v>
      </c>
      <c r="N55" s="221">
        <v>391572</v>
      </c>
      <c r="O55" s="21"/>
    </row>
    <row r="56" spans="1:15" ht="14.45">
      <c r="A56" s="18">
        <v>42</v>
      </c>
      <c r="B56" s="217">
        <v>259881</v>
      </c>
      <c r="C56" s="217">
        <v>349813</v>
      </c>
      <c r="D56" s="217">
        <v>260564</v>
      </c>
      <c r="E56" s="217">
        <v>313108</v>
      </c>
      <c r="F56" s="217">
        <v>374697</v>
      </c>
      <c r="G56" s="21"/>
      <c r="H56" s="18">
        <v>42</v>
      </c>
      <c r="I56" s="221">
        <v>280074</v>
      </c>
      <c r="J56" s="221">
        <v>402093</v>
      </c>
      <c r="K56" s="221">
        <v>336090</v>
      </c>
      <c r="L56" s="221">
        <v>280373</v>
      </c>
      <c r="M56" s="221">
        <v>336090</v>
      </c>
      <c r="N56" s="221">
        <v>402093</v>
      </c>
      <c r="O56" s="21"/>
    </row>
    <row r="57" spans="1:15" ht="14.45">
      <c r="A57" s="18">
        <v>43</v>
      </c>
      <c r="B57" s="217">
        <v>267340</v>
      </c>
      <c r="C57" s="217">
        <v>358855</v>
      </c>
      <c r="D57" s="217">
        <v>267298</v>
      </c>
      <c r="E57" s="217">
        <v>321201</v>
      </c>
      <c r="F57" s="217">
        <v>384381</v>
      </c>
      <c r="G57" s="21"/>
      <c r="H57" s="18">
        <v>43</v>
      </c>
      <c r="I57" s="221">
        <v>288182</v>
      </c>
      <c r="J57" s="221">
        <v>412613</v>
      </c>
      <c r="K57" s="221">
        <v>344883</v>
      </c>
      <c r="L57" s="221">
        <v>287709</v>
      </c>
      <c r="M57" s="221">
        <v>344883</v>
      </c>
      <c r="N57" s="221">
        <v>412613</v>
      </c>
      <c r="O57" s="21"/>
    </row>
    <row r="58" spans="1:15" ht="14.45">
      <c r="A58" s="18">
        <v>44</v>
      </c>
      <c r="B58" s="217">
        <v>274800</v>
      </c>
      <c r="C58" s="217">
        <v>367897</v>
      </c>
      <c r="D58" s="217">
        <v>274033</v>
      </c>
      <c r="E58" s="217">
        <v>329294</v>
      </c>
      <c r="F58" s="217">
        <v>394066</v>
      </c>
      <c r="G58" s="21"/>
      <c r="H58" s="18">
        <v>44</v>
      </c>
      <c r="I58" s="221">
        <v>296290</v>
      </c>
      <c r="J58" s="221">
        <v>423134</v>
      </c>
      <c r="K58" s="221">
        <v>353677</v>
      </c>
      <c r="L58" s="221">
        <v>295045</v>
      </c>
      <c r="M58" s="221">
        <v>353677</v>
      </c>
      <c r="N58" s="221">
        <v>423134</v>
      </c>
      <c r="O58" s="21"/>
    </row>
    <row r="59" spans="1:15" ht="14.45">
      <c r="A59" s="18">
        <v>45</v>
      </c>
      <c r="B59" s="217">
        <v>282260</v>
      </c>
      <c r="C59" s="217">
        <v>376939</v>
      </c>
      <c r="D59" s="217">
        <v>280768</v>
      </c>
      <c r="E59" s="217">
        <v>337387</v>
      </c>
      <c r="F59" s="217">
        <v>403751</v>
      </c>
      <c r="G59" s="21"/>
      <c r="H59" s="18">
        <v>45</v>
      </c>
      <c r="I59" s="221">
        <v>304398</v>
      </c>
      <c r="J59" s="221">
        <v>433654</v>
      </c>
      <c r="K59" s="221">
        <v>362471</v>
      </c>
      <c r="L59" s="221">
        <v>302381</v>
      </c>
      <c r="M59" s="221">
        <v>362471</v>
      </c>
      <c r="N59" s="221">
        <v>433654</v>
      </c>
      <c r="O59" s="21"/>
    </row>
    <row r="60" spans="1:15" ht="14.45">
      <c r="A60" s="18">
        <v>46</v>
      </c>
      <c r="B60" s="217">
        <v>289720</v>
      </c>
      <c r="C60" s="217">
        <v>385980</v>
      </c>
      <c r="D60" s="217">
        <v>287503</v>
      </c>
      <c r="E60" s="217">
        <v>345480</v>
      </c>
      <c r="F60" s="217">
        <v>413436</v>
      </c>
      <c r="G60" s="21"/>
      <c r="H60" s="18">
        <v>46</v>
      </c>
      <c r="I60" s="221">
        <v>312506</v>
      </c>
      <c r="J60" s="221">
        <v>444175</v>
      </c>
      <c r="K60" s="221">
        <v>371265</v>
      </c>
      <c r="L60" s="221">
        <v>309716</v>
      </c>
      <c r="M60" s="221">
        <v>371265</v>
      </c>
      <c r="N60" s="221">
        <v>444175</v>
      </c>
      <c r="O60" s="21"/>
    </row>
    <row r="61" spans="1:15" ht="14.45">
      <c r="A61" s="18">
        <v>47</v>
      </c>
      <c r="B61" s="217">
        <v>297179</v>
      </c>
      <c r="C61" s="217">
        <v>395022</v>
      </c>
      <c r="D61" s="217">
        <v>294238</v>
      </c>
      <c r="E61" s="217">
        <v>353573</v>
      </c>
      <c r="F61" s="217">
        <v>423121</v>
      </c>
      <c r="G61" s="21"/>
      <c r="H61" s="18">
        <v>47</v>
      </c>
      <c r="I61" s="221">
        <v>320614</v>
      </c>
      <c r="J61" s="221">
        <v>454695</v>
      </c>
      <c r="K61" s="221">
        <v>380058</v>
      </c>
      <c r="L61" s="221">
        <v>317052</v>
      </c>
      <c r="M61" s="221">
        <v>380058</v>
      </c>
      <c r="N61" s="221">
        <v>454695</v>
      </c>
      <c r="O61" s="21"/>
    </row>
    <row r="62" spans="1:15" ht="14.45">
      <c r="A62" s="18">
        <v>48</v>
      </c>
      <c r="B62" s="217">
        <v>304639</v>
      </c>
      <c r="C62" s="217">
        <v>404064</v>
      </c>
      <c r="D62" s="217">
        <v>300973</v>
      </c>
      <c r="E62" s="217">
        <v>361666</v>
      </c>
      <c r="F62" s="217">
        <v>432806</v>
      </c>
      <c r="G62" s="21"/>
      <c r="H62" s="18">
        <v>48</v>
      </c>
      <c r="I62" s="221">
        <v>328722</v>
      </c>
      <c r="J62" s="221">
        <v>465216</v>
      </c>
      <c r="K62" s="221">
        <v>388852</v>
      </c>
      <c r="L62" s="221">
        <v>324388</v>
      </c>
      <c r="M62" s="221">
        <v>388852</v>
      </c>
      <c r="N62" s="221">
        <v>465216</v>
      </c>
      <c r="O62" s="21"/>
    </row>
    <row r="63" spans="1:15" ht="14.45">
      <c r="A63" s="18">
        <v>49</v>
      </c>
      <c r="B63" s="217">
        <v>312393</v>
      </c>
      <c r="C63" s="217">
        <v>413556</v>
      </c>
      <c r="D63" s="217">
        <v>308044</v>
      </c>
      <c r="E63" s="217">
        <v>370162</v>
      </c>
      <c r="F63" s="217">
        <v>442974</v>
      </c>
      <c r="G63" s="21"/>
      <c r="H63" s="18">
        <v>49</v>
      </c>
      <c r="I63" s="221">
        <v>337216</v>
      </c>
      <c r="J63" s="221">
        <v>476342</v>
      </c>
      <c r="K63" s="221">
        <v>398152</v>
      </c>
      <c r="L63" s="221">
        <v>332146</v>
      </c>
      <c r="M63" s="221">
        <v>398152</v>
      </c>
      <c r="N63" s="221">
        <v>476342</v>
      </c>
      <c r="O63" s="21"/>
    </row>
    <row r="64" spans="1:15" ht="14.45">
      <c r="A64" s="18">
        <v>50</v>
      </c>
      <c r="B64" s="217">
        <v>320147</v>
      </c>
      <c r="C64" s="217">
        <v>423049</v>
      </c>
      <c r="D64" s="217">
        <v>315114</v>
      </c>
      <c r="E64" s="217">
        <v>378659</v>
      </c>
      <c r="F64" s="217">
        <v>453141</v>
      </c>
      <c r="G64" s="21"/>
      <c r="H64" s="18">
        <v>50</v>
      </c>
      <c r="I64" s="221">
        <v>345709</v>
      </c>
      <c r="J64" s="221">
        <v>487469</v>
      </c>
      <c r="K64" s="221">
        <v>407452</v>
      </c>
      <c r="L64" s="221">
        <v>339904</v>
      </c>
      <c r="M64" s="221">
        <v>407452</v>
      </c>
      <c r="N64" s="221">
        <v>487469</v>
      </c>
      <c r="O64" s="21"/>
    </row>
    <row r="65" spans="1:15" ht="14.45">
      <c r="A65" s="18">
        <v>51</v>
      </c>
      <c r="B65" s="217">
        <v>327901</v>
      </c>
      <c r="C65" s="217">
        <v>432541</v>
      </c>
      <c r="D65" s="217">
        <v>322185</v>
      </c>
      <c r="E65" s="217">
        <v>387155</v>
      </c>
      <c r="F65" s="217">
        <v>463309</v>
      </c>
      <c r="G65" s="21"/>
      <c r="H65" s="18">
        <v>51</v>
      </c>
      <c r="I65" s="221">
        <v>354203</v>
      </c>
      <c r="J65" s="221">
        <v>498595</v>
      </c>
      <c r="K65" s="221">
        <v>416752</v>
      </c>
      <c r="L65" s="221">
        <v>347662</v>
      </c>
      <c r="M65" s="221">
        <v>416752</v>
      </c>
      <c r="N65" s="221">
        <v>498595</v>
      </c>
      <c r="O65" s="21"/>
    </row>
    <row r="66" spans="1:15" ht="14.45">
      <c r="A66" s="18">
        <v>52</v>
      </c>
      <c r="B66" s="217">
        <v>335655</v>
      </c>
      <c r="C66" s="217">
        <v>442033</v>
      </c>
      <c r="D66" s="217">
        <v>329255</v>
      </c>
      <c r="E66" s="217">
        <v>395651</v>
      </c>
      <c r="F66" s="217">
        <v>473476</v>
      </c>
      <c r="G66" s="21"/>
      <c r="H66" s="18">
        <v>52</v>
      </c>
      <c r="I66" s="221">
        <v>362696</v>
      </c>
      <c r="J66" s="221">
        <v>509721</v>
      </c>
      <c r="K66" s="221">
        <v>426052</v>
      </c>
      <c r="L66" s="221">
        <v>355420</v>
      </c>
      <c r="M66" s="221">
        <v>426052</v>
      </c>
      <c r="N66" s="221">
        <v>509721</v>
      </c>
      <c r="O66" s="21"/>
    </row>
    <row r="67" spans="1:15" ht="14.45">
      <c r="A67" s="18">
        <v>53</v>
      </c>
      <c r="B67" s="217">
        <v>343409</v>
      </c>
      <c r="C67" s="217">
        <v>451525</v>
      </c>
      <c r="D67" s="217">
        <v>336326</v>
      </c>
      <c r="E67" s="217">
        <v>404148</v>
      </c>
      <c r="F67" s="217">
        <v>483644</v>
      </c>
      <c r="G67" s="21"/>
      <c r="H67" s="18">
        <v>53</v>
      </c>
      <c r="I67" s="221">
        <v>371190</v>
      </c>
      <c r="J67" s="221">
        <v>520848</v>
      </c>
      <c r="K67" s="221">
        <v>435352</v>
      </c>
      <c r="L67" s="221">
        <v>363178</v>
      </c>
      <c r="M67" s="221">
        <v>435352</v>
      </c>
      <c r="N67" s="221">
        <v>520848</v>
      </c>
      <c r="O67" s="21"/>
    </row>
    <row r="68" spans="1:15" ht="14.45">
      <c r="A68" s="18">
        <v>54</v>
      </c>
      <c r="B68" s="217">
        <v>351163</v>
      </c>
      <c r="C68" s="217">
        <v>461018</v>
      </c>
      <c r="D68" s="217">
        <v>343396</v>
      </c>
      <c r="E68" s="217">
        <v>412644</v>
      </c>
      <c r="F68" s="217">
        <v>493811</v>
      </c>
      <c r="G68" s="21"/>
      <c r="H68" s="18">
        <v>54</v>
      </c>
      <c r="I68" s="221">
        <v>379684</v>
      </c>
      <c r="J68" s="221">
        <v>531974</v>
      </c>
      <c r="K68" s="221">
        <v>444652</v>
      </c>
      <c r="L68" s="221">
        <v>370937</v>
      </c>
      <c r="M68" s="221">
        <v>444652</v>
      </c>
      <c r="N68" s="221">
        <v>531974</v>
      </c>
      <c r="O68" s="21"/>
    </row>
    <row r="69" spans="1:15" ht="14.45">
      <c r="A69" s="18">
        <v>55</v>
      </c>
      <c r="B69" s="217">
        <v>358917</v>
      </c>
      <c r="C69" s="217">
        <v>470510</v>
      </c>
      <c r="D69" s="217">
        <v>350467</v>
      </c>
      <c r="E69" s="217">
        <v>421140</v>
      </c>
      <c r="F69" s="217">
        <v>503979</v>
      </c>
      <c r="G69" s="21"/>
      <c r="H69" s="18">
        <v>55</v>
      </c>
      <c r="I69" s="221">
        <v>388177</v>
      </c>
      <c r="J69" s="221">
        <v>543100</v>
      </c>
      <c r="K69" s="221">
        <v>453951</v>
      </c>
      <c r="L69" s="221">
        <v>378695</v>
      </c>
      <c r="M69" s="221">
        <v>453951</v>
      </c>
      <c r="N69" s="221">
        <v>543100</v>
      </c>
      <c r="O69" s="21"/>
    </row>
    <row r="70" spans="1:15" ht="14.45">
      <c r="A70" s="18">
        <v>56</v>
      </c>
      <c r="B70" s="217">
        <v>366671</v>
      </c>
      <c r="C70" s="217">
        <v>480002</v>
      </c>
      <c r="D70" s="217">
        <v>357537</v>
      </c>
      <c r="E70" s="217">
        <v>429637</v>
      </c>
      <c r="F70" s="217">
        <v>514146</v>
      </c>
      <c r="G70" s="21"/>
      <c r="H70" s="18">
        <v>56</v>
      </c>
      <c r="I70" s="221">
        <v>396671</v>
      </c>
      <c r="J70" s="221">
        <v>554227</v>
      </c>
      <c r="K70" s="221">
        <v>463251</v>
      </c>
      <c r="L70" s="221">
        <v>386453</v>
      </c>
      <c r="M70" s="221">
        <v>463251</v>
      </c>
      <c r="N70" s="221">
        <v>554227</v>
      </c>
      <c r="O70" s="21"/>
    </row>
    <row r="71" spans="1:15" ht="14.45">
      <c r="A71" s="18">
        <v>57</v>
      </c>
      <c r="B71" s="217">
        <v>374425</v>
      </c>
      <c r="C71" s="217">
        <v>489494</v>
      </c>
      <c r="D71" s="217">
        <v>364608</v>
      </c>
      <c r="E71" s="217">
        <v>438133</v>
      </c>
      <c r="F71" s="217">
        <v>524314</v>
      </c>
      <c r="G71" s="21"/>
      <c r="H71" s="18">
        <v>57</v>
      </c>
      <c r="I71" s="221">
        <v>405164</v>
      </c>
      <c r="J71" s="221">
        <v>565353</v>
      </c>
      <c r="K71" s="221">
        <v>472551</v>
      </c>
      <c r="L71" s="221">
        <v>394211</v>
      </c>
      <c r="M71" s="221">
        <v>472551</v>
      </c>
      <c r="N71" s="221">
        <v>565353</v>
      </c>
      <c r="O71" s="21"/>
    </row>
    <row r="72" spans="1:15" ht="14.45">
      <c r="A72" s="18">
        <v>58</v>
      </c>
      <c r="B72" s="217">
        <v>382179</v>
      </c>
      <c r="C72" s="217">
        <v>498987</v>
      </c>
      <c r="D72" s="217">
        <v>371678</v>
      </c>
      <c r="E72" s="217">
        <v>446629</v>
      </c>
      <c r="F72" s="217">
        <v>534481</v>
      </c>
      <c r="G72" s="21"/>
      <c r="H72" s="18">
        <v>58</v>
      </c>
      <c r="I72" s="221">
        <v>413658</v>
      </c>
      <c r="J72" s="221">
        <v>576479</v>
      </c>
      <c r="K72" s="221">
        <v>481851</v>
      </c>
      <c r="L72" s="221">
        <v>401969</v>
      </c>
      <c r="M72" s="221">
        <v>481851</v>
      </c>
      <c r="N72" s="221">
        <v>576479</v>
      </c>
      <c r="O72" s="21"/>
    </row>
    <row r="73" spans="1:15" ht="14.45">
      <c r="A73" s="18">
        <v>59</v>
      </c>
      <c r="B73" s="217">
        <v>389933</v>
      </c>
      <c r="C73" s="217">
        <v>508479</v>
      </c>
      <c r="D73" s="217">
        <v>378749</v>
      </c>
      <c r="E73" s="217">
        <v>455126</v>
      </c>
      <c r="F73" s="217">
        <v>544649</v>
      </c>
      <c r="G73" s="21"/>
      <c r="H73" s="18">
        <v>59</v>
      </c>
      <c r="I73" s="221">
        <v>422151</v>
      </c>
      <c r="J73" s="221">
        <v>587606</v>
      </c>
      <c r="K73" s="221">
        <v>491151</v>
      </c>
      <c r="L73" s="221">
        <v>409727</v>
      </c>
      <c r="M73" s="221">
        <v>491151</v>
      </c>
      <c r="N73" s="221">
        <v>587606</v>
      </c>
      <c r="O73" s="21"/>
    </row>
    <row r="74" spans="1:15" ht="14.45">
      <c r="A74" s="18">
        <v>60</v>
      </c>
      <c r="B74" s="217">
        <v>397687</v>
      </c>
      <c r="C74" s="217">
        <v>517971</v>
      </c>
      <c r="D74" s="217">
        <v>385819</v>
      </c>
      <c r="E74" s="217">
        <v>463622</v>
      </c>
      <c r="F74" s="217">
        <v>554816</v>
      </c>
      <c r="G74" s="21"/>
      <c r="H74" s="18">
        <v>60</v>
      </c>
      <c r="I74" s="221">
        <v>430645</v>
      </c>
      <c r="J74" s="221">
        <v>598732</v>
      </c>
      <c r="K74" s="221">
        <v>500451</v>
      </c>
      <c r="L74" s="221">
        <v>417485</v>
      </c>
      <c r="M74" s="221">
        <v>500451</v>
      </c>
      <c r="N74" s="221">
        <v>598732</v>
      </c>
      <c r="O74" s="21"/>
    </row>
    <row r="75" spans="1:15" ht="14.45">
      <c r="A75" s="18">
        <v>61</v>
      </c>
      <c r="B75" s="217">
        <v>405827</v>
      </c>
      <c r="C75" s="217">
        <v>527936</v>
      </c>
      <c r="D75" s="217">
        <v>393242</v>
      </c>
      <c r="E75" s="217">
        <v>472542</v>
      </c>
      <c r="F75" s="217">
        <v>565490</v>
      </c>
      <c r="G75" s="21"/>
      <c r="H75" s="18">
        <v>61</v>
      </c>
      <c r="I75" s="221">
        <v>439627</v>
      </c>
      <c r="J75" s="221">
        <v>610499</v>
      </c>
      <c r="K75" s="221">
        <v>510286</v>
      </c>
      <c r="L75" s="221">
        <v>425690</v>
      </c>
      <c r="M75" s="221">
        <v>510286</v>
      </c>
      <c r="N75" s="221">
        <v>610499</v>
      </c>
      <c r="O75" s="21"/>
    </row>
    <row r="76" spans="1:15" ht="14.45">
      <c r="A76" s="18">
        <v>62</v>
      </c>
      <c r="B76" s="217">
        <v>413968</v>
      </c>
      <c r="C76" s="217">
        <v>537901</v>
      </c>
      <c r="D76" s="217">
        <v>400664</v>
      </c>
      <c r="E76" s="217">
        <v>481461</v>
      </c>
      <c r="F76" s="217">
        <v>576164</v>
      </c>
      <c r="G76" s="21"/>
      <c r="H76" s="18">
        <v>62</v>
      </c>
      <c r="I76" s="221">
        <v>448610</v>
      </c>
      <c r="J76" s="221">
        <v>622265</v>
      </c>
      <c r="K76" s="221">
        <v>520121</v>
      </c>
      <c r="L76" s="221">
        <v>433894</v>
      </c>
      <c r="M76" s="221">
        <v>520121</v>
      </c>
      <c r="N76" s="221">
        <v>622265</v>
      </c>
      <c r="O76" s="21"/>
    </row>
    <row r="77" spans="1:15" ht="14.45">
      <c r="A77" s="18">
        <v>63</v>
      </c>
      <c r="B77" s="217">
        <v>422108</v>
      </c>
      <c r="C77" s="217">
        <v>547867</v>
      </c>
      <c r="D77" s="217">
        <v>408087</v>
      </c>
      <c r="E77" s="217">
        <v>490381</v>
      </c>
      <c r="F77" s="217">
        <v>586838</v>
      </c>
      <c r="G77" s="21"/>
      <c r="H77" s="18">
        <v>63</v>
      </c>
      <c r="I77" s="221">
        <v>457592</v>
      </c>
      <c r="J77" s="221">
        <v>634032</v>
      </c>
      <c r="K77" s="221">
        <v>529957</v>
      </c>
      <c r="L77" s="221">
        <v>422099</v>
      </c>
      <c r="M77" s="221">
        <v>529957</v>
      </c>
      <c r="N77" s="221">
        <v>634032</v>
      </c>
      <c r="O77" s="21"/>
    </row>
    <row r="78" spans="1:15" ht="14.45">
      <c r="A78" s="18">
        <v>64</v>
      </c>
      <c r="B78" s="217">
        <v>430248</v>
      </c>
      <c r="C78" s="217">
        <v>557832</v>
      </c>
      <c r="D78" s="217">
        <v>415510</v>
      </c>
      <c r="E78" s="217">
        <v>499300</v>
      </c>
      <c r="F78" s="217">
        <v>597512</v>
      </c>
      <c r="G78" s="21"/>
      <c r="H78" s="18">
        <v>64</v>
      </c>
      <c r="I78" s="221">
        <v>466574</v>
      </c>
      <c r="J78" s="221">
        <v>645798</v>
      </c>
      <c r="K78" s="221">
        <v>539792</v>
      </c>
      <c r="L78" s="221">
        <v>450304</v>
      </c>
      <c r="M78" s="221">
        <v>539792</v>
      </c>
      <c r="N78" s="221">
        <v>645798</v>
      </c>
      <c r="O78" s="21"/>
    </row>
    <row r="79" spans="1:15" ht="14.45">
      <c r="A79" s="18">
        <v>65</v>
      </c>
      <c r="B79" s="217">
        <v>438389</v>
      </c>
      <c r="C79" s="217">
        <v>567797</v>
      </c>
      <c r="D79" s="217">
        <v>422932</v>
      </c>
      <c r="E79" s="217">
        <v>508220</v>
      </c>
      <c r="F79" s="217">
        <v>608186</v>
      </c>
      <c r="G79" s="21"/>
      <c r="H79" s="18">
        <v>65</v>
      </c>
      <c r="I79" s="221">
        <v>475557</v>
      </c>
      <c r="J79" s="221">
        <v>657565</v>
      </c>
      <c r="K79" s="221">
        <v>549627</v>
      </c>
      <c r="L79" s="221">
        <v>458508</v>
      </c>
      <c r="M79" s="221">
        <v>549627</v>
      </c>
      <c r="N79" s="221">
        <v>657565</v>
      </c>
      <c r="O79" s="21"/>
    </row>
    <row r="80" spans="1:15" ht="14.45">
      <c r="A80" s="18">
        <v>66</v>
      </c>
      <c r="B80" s="217">
        <v>446529</v>
      </c>
      <c r="C80" s="217">
        <v>577762</v>
      </c>
      <c r="D80" s="217">
        <v>430355</v>
      </c>
      <c r="E80" s="217">
        <v>517139</v>
      </c>
      <c r="F80" s="217">
        <v>618860</v>
      </c>
      <c r="G80" s="21"/>
      <c r="H80" s="18">
        <v>66</v>
      </c>
      <c r="I80" s="221">
        <v>484539</v>
      </c>
      <c r="J80" s="221">
        <v>669332</v>
      </c>
      <c r="K80" s="221">
        <v>559462</v>
      </c>
      <c r="L80" s="221">
        <v>466713</v>
      </c>
      <c r="M80" s="221">
        <v>559462</v>
      </c>
      <c r="N80" s="221">
        <v>669332</v>
      </c>
      <c r="O80" s="21"/>
    </row>
    <row r="81" spans="1:15" ht="14.45">
      <c r="A81" s="18">
        <v>67</v>
      </c>
      <c r="B81" s="217">
        <v>454669</v>
      </c>
      <c r="C81" s="217">
        <v>587727</v>
      </c>
      <c r="D81" s="217">
        <v>437778</v>
      </c>
      <c r="E81" s="217">
        <v>526059</v>
      </c>
      <c r="F81" s="217">
        <v>629534</v>
      </c>
      <c r="G81" s="21"/>
      <c r="H81" s="18">
        <v>67</v>
      </c>
      <c r="I81" s="221">
        <v>493521</v>
      </c>
      <c r="J81" s="221">
        <v>681098</v>
      </c>
      <c r="K81" s="221">
        <v>569297</v>
      </c>
      <c r="L81" s="221">
        <v>474918</v>
      </c>
      <c r="M81" s="221">
        <v>569297</v>
      </c>
      <c r="N81" s="221">
        <v>681098</v>
      </c>
      <c r="O81" s="21"/>
    </row>
    <row r="82" spans="1:15" ht="14.45">
      <c r="A82" s="18">
        <v>68</v>
      </c>
      <c r="B82" s="217">
        <v>462810</v>
      </c>
      <c r="C82" s="217">
        <v>597692</v>
      </c>
      <c r="D82" s="217">
        <v>445200</v>
      </c>
      <c r="E82" s="217">
        <v>534978</v>
      </c>
      <c r="F82" s="217">
        <v>640208</v>
      </c>
      <c r="G82" s="21"/>
      <c r="H82" s="18">
        <v>68</v>
      </c>
      <c r="I82" s="221">
        <v>502504</v>
      </c>
      <c r="J82" s="221">
        <v>692865</v>
      </c>
      <c r="K82" s="221">
        <v>579132</v>
      </c>
      <c r="L82" s="221">
        <v>483122</v>
      </c>
      <c r="M82" s="221">
        <v>579132</v>
      </c>
      <c r="N82" s="221">
        <v>692865</v>
      </c>
      <c r="O82" s="21"/>
    </row>
    <row r="83" spans="1:15" ht="14.45">
      <c r="A83" s="18">
        <v>69</v>
      </c>
      <c r="B83" s="217">
        <v>470950</v>
      </c>
      <c r="C83" s="217">
        <v>607658</v>
      </c>
      <c r="D83" s="217">
        <v>452623</v>
      </c>
      <c r="E83" s="217">
        <v>543898</v>
      </c>
      <c r="F83" s="217">
        <v>650882</v>
      </c>
      <c r="G83" s="21"/>
      <c r="H83" s="18">
        <v>69</v>
      </c>
      <c r="I83" s="221">
        <v>511486</v>
      </c>
      <c r="J83" s="221">
        <v>704361</v>
      </c>
      <c r="K83" s="221">
        <v>588968</v>
      </c>
      <c r="L83" s="221">
        <v>491327</v>
      </c>
      <c r="M83" s="221">
        <v>588968</v>
      </c>
      <c r="N83" s="221">
        <v>704361</v>
      </c>
      <c r="O83" s="21"/>
    </row>
    <row r="84" spans="1:15" ht="14.45">
      <c r="A84" s="18">
        <v>70</v>
      </c>
      <c r="B84" s="217">
        <v>479090</v>
      </c>
      <c r="C84" s="217">
        <v>617623</v>
      </c>
      <c r="D84" s="217">
        <v>460046</v>
      </c>
      <c r="E84" s="217">
        <v>522817</v>
      </c>
      <c r="F84" s="217">
        <v>661556</v>
      </c>
      <c r="G84" s="21"/>
      <c r="H84" s="18">
        <v>70</v>
      </c>
      <c r="I84" s="221">
        <v>520468</v>
      </c>
      <c r="J84" s="221">
        <v>716398</v>
      </c>
      <c r="K84" s="221">
        <v>598803</v>
      </c>
      <c r="L84" s="221">
        <v>499532</v>
      </c>
      <c r="M84" s="221">
        <v>598803</v>
      </c>
      <c r="N84" s="221">
        <v>716398</v>
      </c>
      <c r="O84" s="21"/>
    </row>
    <row r="85" spans="1:15" ht="14.45">
      <c r="A85" s="18">
        <v>71</v>
      </c>
      <c r="B85" s="217">
        <v>487231</v>
      </c>
      <c r="C85" s="217">
        <v>627588</v>
      </c>
      <c r="D85" s="217">
        <v>467468</v>
      </c>
      <c r="E85" s="217">
        <v>561737</v>
      </c>
      <c r="F85" s="217">
        <v>672230</v>
      </c>
      <c r="G85" s="21"/>
      <c r="H85" s="18">
        <v>71</v>
      </c>
      <c r="I85" s="221">
        <v>529451</v>
      </c>
      <c r="J85" s="221">
        <v>728164</v>
      </c>
      <c r="K85" s="221">
        <v>608638</v>
      </c>
      <c r="L85" s="221">
        <v>507736</v>
      </c>
      <c r="M85" s="221">
        <v>608638</v>
      </c>
      <c r="N85" s="221">
        <v>728164</v>
      </c>
      <c r="O85" s="21"/>
    </row>
    <row r="86" spans="1:15" ht="14.45">
      <c r="A86" s="18">
        <v>72</v>
      </c>
      <c r="B86" s="217">
        <v>495371</v>
      </c>
      <c r="C86" s="217">
        <v>637553</v>
      </c>
      <c r="D86" s="217">
        <v>474891</v>
      </c>
      <c r="E86" s="217">
        <v>570656</v>
      </c>
      <c r="F86" s="217">
        <v>682904</v>
      </c>
      <c r="G86" s="21"/>
      <c r="H86" s="18">
        <v>72</v>
      </c>
      <c r="I86" s="221">
        <v>538433</v>
      </c>
      <c r="J86" s="221">
        <v>793931</v>
      </c>
      <c r="K86" s="221">
        <v>618473</v>
      </c>
      <c r="L86" s="221">
        <v>515941</v>
      </c>
      <c r="M86" s="221">
        <v>618473</v>
      </c>
      <c r="N86" s="221">
        <v>793931</v>
      </c>
      <c r="O86" s="21"/>
    </row>
    <row r="87" spans="1:15" ht="14.45">
      <c r="A87" s="18">
        <v>73</v>
      </c>
      <c r="B87" s="217">
        <v>503917</v>
      </c>
      <c r="C87" s="217">
        <v>648014</v>
      </c>
      <c r="D87" s="217">
        <v>482683</v>
      </c>
      <c r="E87" s="217">
        <v>580020</v>
      </c>
      <c r="F87" s="217">
        <v>694110</v>
      </c>
      <c r="G87" s="21"/>
      <c r="H87" s="18">
        <v>73</v>
      </c>
      <c r="I87" s="221">
        <v>547932</v>
      </c>
      <c r="J87" s="221">
        <v>752375</v>
      </c>
      <c r="K87" s="221">
        <v>628874</v>
      </c>
      <c r="L87" s="221">
        <v>524618</v>
      </c>
      <c r="M87" s="221">
        <v>628874</v>
      </c>
      <c r="N87" s="221">
        <v>752375</v>
      </c>
      <c r="O87" s="21"/>
    </row>
    <row r="88" spans="1:15" ht="14.45">
      <c r="A88" s="18">
        <v>74</v>
      </c>
      <c r="B88" s="217">
        <v>512463</v>
      </c>
      <c r="C88" s="217">
        <v>658476</v>
      </c>
      <c r="D88" s="217">
        <v>490476</v>
      </c>
      <c r="E88" s="217">
        <v>589383</v>
      </c>
      <c r="F88" s="217">
        <v>705315</v>
      </c>
      <c r="G88" s="21"/>
      <c r="H88" s="18">
        <v>74</v>
      </c>
      <c r="I88" s="221">
        <v>557431</v>
      </c>
      <c r="J88" s="221">
        <v>764818</v>
      </c>
      <c r="K88" s="221">
        <v>639275</v>
      </c>
      <c r="L88" s="221">
        <v>533294</v>
      </c>
      <c r="M88" s="221">
        <v>639275</v>
      </c>
      <c r="N88" s="221">
        <v>764818</v>
      </c>
      <c r="O88" s="21"/>
    </row>
    <row r="89" spans="1:15" ht="14.45">
      <c r="A89" s="18">
        <v>75</v>
      </c>
      <c r="B89" s="217">
        <v>521008</v>
      </c>
      <c r="C89" s="217">
        <v>668937</v>
      </c>
      <c r="D89" s="217">
        <v>498268</v>
      </c>
      <c r="E89" s="217">
        <v>598747</v>
      </c>
      <c r="F89" s="217">
        <v>716521</v>
      </c>
      <c r="G89" s="21"/>
      <c r="H89" s="18">
        <v>75</v>
      </c>
      <c r="I89" s="221">
        <v>566931</v>
      </c>
      <c r="J89" s="221">
        <v>777262</v>
      </c>
      <c r="K89" s="221">
        <v>649676</v>
      </c>
      <c r="L89" s="221">
        <v>541971</v>
      </c>
      <c r="M89" s="221">
        <v>649676</v>
      </c>
      <c r="N89" s="221">
        <v>777262</v>
      </c>
      <c r="O89" s="21"/>
    </row>
    <row r="90" spans="1:15" ht="14.45">
      <c r="A90" s="18">
        <v>76</v>
      </c>
      <c r="B90" s="217">
        <v>529554</v>
      </c>
      <c r="C90" s="217">
        <v>679399</v>
      </c>
      <c r="D90" s="217">
        <v>506061</v>
      </c>
      <c r="E90" s="217">
        <v>608111</v>
      </c>
      <c r="F90" s="217">
        <v>727726</v>
      </c>
      <c r="G90" s="21"/>
      <c r="H90" s="18">
        <v>76</v>
      </c>
      <c r="I90" s="221">
        <v>576430</v>
      </c>
      <c r="J90" s="221">
        <v>789706</v>
      </c>
      <c r="K90" s="221">
        <v>660077</v>
      </c>
      <c r="L90" s="221">
        <v>550648</v>
      </c>
      <c r="M90" s="221">
        <v>660077</v>
      </c>
      <c r="N90" s="221">
        <v>789706</v>
      </c>
      <c r="O90" s="21"/>
    </row>
    <row r="91" spans="1:15" ht="14.45">
      <c r="A91" s="18">
        <v>77</v>
      </c>
      <c r="B91" s="217">
        <v>538100</v>
      </c>
      <c r="C91" s="217">
        <v>689860</v>
      </c>
      <c r="D91" s="217">
        <v>513853</v>
      </c>
      <c r="E91" s="217">
        <v>617474</v>
      </c>
      <c r="F91" s="217">
        <v>738932</v>
      </c>
      <c r="G91" s="21"/>
      <c r="H91" s="18">
        <v>77</v>
      </c>
      <c r="I91" s="221">
        <v>585929</v>
      </c>
      <c r="J91" s="221">
        <v>802149</v>
      </c>
      <c r="K91" s="221">
        <v>670478</v>
      </c>
      <c r="L91" s="221">
        <v>559324</v>
      </c>
      <c r="M91" s="221">
        <v>670478</v>
      </c>
      <c r="N91" s="221">
        <v>802149</v>
      </c>
      <c r="O91" s="21"/>
    </row>
    <row r="92" spans="1:15" ht="14.45">
      <c r="A92" s="18">
        <v>78</v>
      </c>
      <c r="B92" s="217">
        <v>546646</v>
      </c>
      <c r="C92" s="217">
        <v>700322</v>
      </c>
      <c r="D92" s="217">
        <v>521646</v>
      </c>
      <c r="E92" s="217">
        <v>626838</v>
      </c>
      <c r="F92" s="217">
        <v>750138</v>
      </c>
      <c r="G92" s="21"/>
      <c r="H92" s="18">
        <v>78</v>
      </c>
      <c r="I92" s="221">
        <v>595428</v>
      </c>
      <c r="J92" s="221">
        <v>814593</v>
      </c>
      <c r="K92" s="221">
        <v>680880</v>
      </c>
      <c r="L92" s="221">
        <v>568001</v>
      </c>
      <c r="M92" s="221">
        <v>680880</v>
      </c>
      <c r="N92" s="221">
        <v>814593</v>
      </c>
      <c r="O92" s="21"/>
    </row>
    <row r="93" spans="1:15" ht="14.45">
      <c r="A93" s="18">
        <v>79</v>
      </c>
      <c r="B93" s="217">
        <v>555191</v>
      </c>
      <c r="C93" s="217">
        <v>710783</v>
      </c>
      <c r="D93" s="217">
        <v>529438</v>
      </c>
      <c r="E93" s="217">
        <v>636202</v>
      </c>
      <c r="F93" s="217">
        <v>761343</v>
      </c>
      <c r="G93" s="21"/>
      <c r="H93" s="18">
        <v>79</v>
      </c>
      <c r="I93" s="221">
        <v>604927</v>
      </c>
      <c r="J93" s="221">
        <v>827037</v>
      </c>
      <c r="K93" s="221">
        <v>691281</v>
      </c>
      <c r="L93" s="221">
        <v>576678</v>
      </c>
      <c r="M93" s="221">
        <v>691281</v>
      </c>
      <c r="N93" s="221">
        <v>827037</v>
      </c>
      <c r="O93" s="21"/>
    </row>
    <row r="94" spans="1:15" ht="14.45">
      <c r="A94" s="18">
        <v>80</v>
      </c>
      <c r="B94" s="217">
        <v>563737</v>
      </c>
      <c r="C94" s="217">
        <v>721244</v>
      </c>
      <c r="D94" s="217">
        <v>537230</v>
      </c>
      <c r="E94" s="217">
        <v>645565</v>
      </c>
      <c r="F94" s="217">
        <v>772549</v>
      </c>
      <c r="G94" s="21"/>
      <c r="H94" s="18">
        <v>80</v>
      </c>
      <c r="I94" s="221">
        <v>614426</v>
      </c>
      <c r="J94" s="221">
        <v>839480</v>
      </c>
      <c r="K94" s="221">
        <v>701682</v>
      </c>
      <c r="L94" s="221">
        <v>585354</v>
      </c>
      <c r="M94" s="221">
        <v>701682</v>
      </c>
      <c r="N94" s="221">
        <v>839480</v>
      </c>
      <c r="O94" s="21"/>
    </row>
    <row r="95" spans="1:15" ht="14.45">
      <c r="A95" s="18">
        <v>81</v>
      </c>
      <c r="B95" s="217">
        <v>572283</v>
      </c>
      <c r="C95" s="217">
        <v>731706</v>
      </c>
      <c r="D95" s="217">
        <v>545023</v>
      </c>
      <c r="E95" s="217">
        <v>654929</v>
      </c>
      <c r="F95" s="217">
        <v>783754</v>
      </c>
      <c r="G95" s="21"/>
      <c r="H95" s="18">
        <v>81</v>
      </c>
      <c r="I95" s="221">
        <v>623926</v>
      </c>
      <c r="J95" s="221">
        <v>851924</v>
      </c>
      <c r="K95" s="221">
        <v>712083</v>
      </c>
      <c r="L95" s="221">
        <v>594031</v>
      </c>
      <c r="M95" s="221">
        <v>712083</v>
      </c>
      <c r="N95" s="221">
        <v>851924</v>
      </c>
      <c r="O95" s="21"/>
    </row>
    <row r="96" spans="1:15" ht="14.45">
      <c r="A96" s="18">
        <v>82</v>
      </c>
      <c r="B96" s="217">
        <v>580829</v>
      </c>
      <c r="C96" s="217">
        <v>742167</v>
      </c>
      <c r="D96" s="217">
        <v>522815</v>
      </c>
      <c r="E96" s="217">
        <v>664293</v>
      </c>
      <c r="F96" s="217">
        <v>794960</v>
      </c>
      <c r="G96" s="21"/>
      <c r="H96" s="18">
        <v>82</v>
      </c>
      <c r="I96" s="221">
        <v>633425</v>
      </c>
      <c r="J96" s="221">
        <v>864368</v>
      </c>
      <c r="K96" s="221">
        <v>722484</v>
      </c>
      <c r="L96" s="221">
        <v>602708</v>
      </c>
      <c r="M96" s="221">
        <v>722484</v>
      </c>
      <c r="N96" s="221">
        <v>864368</v>
      </c>
      <c r="O96" s="21"/>
    </row>
    <row r="97" spans="1:15" ht="14.45">
      <c r="A97" s="18">
        <v>83</v>
      </c>
      <c r="B97" s="217">
        <v>589374</v>
      </c>
      <c r="C97" s="217">
        <v>752629</v>
      </c>
      <c r="D97" s="217">
        <v>560608</v>
      </c>
      <c r="E97" s="217">
        <v>673656</v>
      </c>
      <c r="F97" s="217">
        <v>806165</v>
      </c>
      <c r="G97" s="21"/>
      <c r="H97" s="18">
        <v>83</v>
      </c>
      <c r="I97" s="221">
        <v>642924</v>
      </c>
      <c r="J97" s="221">
        <v>876811</v>
      </c>
      <c r="K97" s="221">
        <v>732885</v>
      </c>
      <c r="L97" s="221">
        <v>611384</v>
      </c>
      <c r="M97" s="221">
        <v>732885</v>
      </c>
      <c r="N97" s="221">
        <v>876811</v>
      </c>
      <c r="O97" s="21"/>
    </row>
    <row r="98" spans="1:15" ht="14.45">
      <c r="A98" s="18">
        <v>84</v>
      </c>
      <c r="B98" s="217">
        <v>597920</v>
      </c>
      <c r="C98" s="217">
        <v>763090</v>
      </c>
      <c r="D98" s="217">
        <v>568400</v>
      </c>
      <c r="E98" s="217">
        <v>683020</v>
      </c>
      <c r="F98" s="217">
        <v>817371</v>
      </c>
      <c r="G98" s="21"/>
      <c r="H98" s="18">
        <v>84</v>
      </c>
      <c r="I98" s="221">
        <v>652423</v>
      </c>
      <c r="J98" s="221">
        <v>889255</v>
      </c>
      <c r="K98" s="221">
        <v>743286</v>
      </c>
      <c r="L98" s="221">
        <v>620061</v>
      </c>
      <c r="M98" s="221">
        <v>743286</v>
      </c>
      <c r="N98" s="221">
        <v>889255</v>
      </c>
      <c r="O98" s="21"/>
    </row>
    <row r="99" spans="1:15" ht="14.45">
      <c r="A99" s="18">
        <v>85</v>
      </c>
      <c r="B99" s="218">
        <v>606891</v>
      </c>
      <c r="C99" s="218">
        <v>774072</v>
      </c>
      <c r="D99" s="218">
        <v>576580</v>
      </c>
      <c r="E99" s="218">
        <v>692850</v>
      </c>
      <c r="F99" s="218">
        <v>829135</v>
      </c>
      <c r="G99" s="21"/>
      <c r="H99" s="18">
        <v>85</v>
      </c>
      <c r="I99" s="221">
        <v>662469</v>
      </c>
      <c r="J99" s="221">
        <v>902414</v>
      </c>
      <c r="K99" s="221">
        <v>754285</v>
      </c>
      <c r="L99" s="221">
        <v>629237</v>
      </c>
      <c r="M99" s="221">
        <v>754285</v>
      </c>
      <c r="N99" s="221">
        <v>902414</v>
      </c>
      <c r="O99" s="21"/>
    </row>
    <row r="100" spans="1:15" ht="14.45">
      <c r="A100" s="18">
        <v>86</v>
      </c>
      <c r="B100" s="218">
        <v>615863</v>
      </c>
      <c r="C100" s="218">
        <v>785055</v>
      </c>
      <c r="D100" s="218">
        <v>584761</v>
      </c>
      <c r="E100" s="218">
        <v>702680</v>
      </c>
      <c r="F100" s="218">
        <v>840898</v>
      </c>
      <c r="G100" s="21"/>
      <c r="H100" s="18">
        <v>86</v>
      </c>
      <c r="I100" s="221">
        <v>672514</v>
      </c>
      <c r="J100" s="221">
        <v>915574</v>
      </c>
      <c r="K100" s="221">
        <v>765285</v>
      </c>
      <c r="L100" s="221">
        <v>638413</v>
      </c>
      <c r="M100" s="221">
        <v>765285</v>
      </c>
      <c r="N100" s="221">
        <v>915574</v>
      </c>
      <c r="O100" s="21"/>
    </row>
    <row r="101" spans="1:15" ht="14.45">
      <c r="A101" s="18">
        <v>87</v>
      </c>
      <c r="B101" s="218">
        <v>624834</v>
      </c>
      <c r="C101" s="218">
        <v>796037</v>
      </c>
      <c r="D101" s="218">
        <v>592941</v>
      </c>
      <c r="E101" s="218">
        <v>712510</v>
      </c>
      <c r="F101" s="218">
        <v>852662</v>
      </c>
      <c r="G101" s="21"/>
      <c r="H101" s="18">
        <v>87</v>
      </c>
      <c r="I101" s="221">
        <v>682560</v>
      </c>
      <c r="J101" s="221">
        <v>928773</v>
      </c>
      <c r="K101" s="221">
        <v>776284</v>
      </c>
      <c r="L101" s="221">
        <v>647589</v>
      </c>
      <c r="M101" s="221">
        <v>776284</v>
      </c>
      <c r="N101" s="221">
        <v>928773</v>
      </c>
      <c r="O101" s="21"/>
    </row>
    <row r="102" spans="1:15" ht="14.45">
      <c r="A102" s="18">
        <v>88</v>
      </c>
      <c r="B102" s="218">
        <v>633805</v>
      </c>
      <c r="C102" s="218">
        <v>807019</v>
      </c>
      <c r="D102" s="218">
        <v>601121</v>
      </c>
      <c r="E102" s="218">
        <v>722340</v>
      </c>
      <c r="F102" s="218">
        <v>864425</v>
      </c>
      <c r="G102" s="21"/>
      <c r="H102" s="18">
        <v>88</v>
      </c>
      <c r="I102" s="221">
        <v>692605</v>
      </c>
      <c r="J102" s="221">
        <v>941893</v>
      </c>
      <c r="K102" s="221">
        <v>787283</v>
      </c>
      <c r="L102" s="221">
        <v>656765</v>
      </c>
      <c r="M102" s="221">
        <v>787283</v>
      </c>
      <c r="N102" s="221">
        <v>941893</v>
      </c>
      <c r="O102" s="21"/>
    </row>
    <row r="103" spans="1:15" ht="14.45">
      <c r="A103" s="18">
        <v>89</v>
      </c>
      <c r="B103" s="218">
        <v>642776</v>
      </c>
      <c r="C103" s="218">
        <v>818002</v>
      </c>
      <c r="D103" s="218">
        <v>609302</v>
      </c>
      <c r="E103" s="218">
        <v>732170</v>
      </c>
      <c r="F103" s="218">
        <v>876189</v>
      </c>
      <c r="G103" s="21"/>
      <c r="H103" s="18">
        <v>89</v>
      </c>
      <c r="I103" s="221">
        <v>702651</v>
      </c>
      <c r="J103" s="221">
        <v>955052</v>
      </c>
      <c r="K103" s="221">
        <v>798283</v>
      </c>
      <c r="L103" s="221">
        <v>665941</v>
      </c>
      <c r="M103" s="221">
        <v>798283</v>
      </c>
      <c r="N103" s="221">
        <v>955052</v>
      </c>
      <c r="O103" s="21"/>
    </row>
    <row r="104" spans="1:15" ht="14.45">
      <c r="A104" s="18">
        <v>90</v>
      </c>
      <c r="B104" s="218">
        <v>651748</v>
      </c>
      <c r="C104" s="218">
        <v>828984</v>
      </c>
      <c r="D104" s="218">
        <v>617482</v>
      </c>
      <c r="E104" s="218">
        <v>742000</v>
      </c>
      <c r="F104" s="218">
        <v>887952</v>
      </c>
      <c r="G104" s="21"/>
      <c r="H104" s="18">
        <v>90</v>
      </c>
      <c r="I104" s="221">
        <v>712697</v>
      </c>
      <c r="J104" s="221">
        <v>968212</v>
      </c>
      <c r="K104" s="221">
        <v>809282</v>
      </c>
      <c r="L104" s="221">
        <v>675117</v>
      </c>
      <c r="M104" s="221">
        <v>809282</v>
      </c>
      <c r="N104" s="221">
        <v>968212</v>
      </c>
      <c r="O104" s="21"/>
    </row>
    <row r="105" spans="1:15" ht="14.45">
      <c r="A105" s="18">
        <v>91</v>
      </c>
      <c r="B105" s="218">
        <v>660719</v>
      </c>
      <c r="C105" s="218">
        <v>839966</v>
      </c>
      <c r="D105" s="218">
        <v>625662</v>
      </c>
      <c r="E105" s="218">
        <v>751830</v>
      </c>
      <c r="F105" s="218">
        <v>899716</v>
      </c>
      <c r="G105" s="21"/>
      <c r="H105" s="18">
        <v>91</v>
      </c>
      <c r="I105" s="221">
        <v>722742</v>
      </c>
      <c r="J105" s="221">
        <v>981371</v>
      </c>
      <c r="K105" s="221">
        <v>820281</v>
      </c>
      <c r="L105" s="221">
        <v>684292</v>
      </c>
      <c r="M105" s="221">
        <v>820281</v>
      </c>
      <c r="N105" s="221">
        <v>981371</v>
      </c>
      <c r="O105" s="21"/>
    </row>
    <row r="106" spans="1:15" ht="14.45">
      <c r="A106" s="18">
        <v>92</v>
      </c>
      <c r="B106" s="218">
        <v>669690</v>
      </c>
      <c r="C106" s="218">
        <v>850949</v>
      </c>
      <c r="D106" s="218">
        <v>633843</v>
      </c>
      <c r="E106" s="218">
        <v>761660</v>
      </c>
      <c r="F106" s="218">
        <v>911479</v>
      </c>
      <c r="G106" s="21"/>
      <c r="H106" s="18">
        <v>92</v>
      </c>
      <c r="I106" s="221">
        <v>732788</v>
      </c>
      <c r="J106" s="221">
        <v>994530</v>
      </c>
      <c r="K106" s="221">
        <v>832281</v>
      </c>
      <c r="L106" s="221">
        <v>693468</v>
      </c>
      <c r="M106" s="221">
        <v>832281</v>
      </c>
      <c r="N106" s="221">
        <v>994530</v>
      </c>
      <c r="O106" s="21"/>
    </row>
    <row r="107" spans="1:15" ht="14.45">
      <c r="A107" s="18">
        <v>93</v>
      </c>
      <c r="B107" s="218">
        <v>678661</v>
      </c>
      <c r="C107" s="218">
        <v>861931</v>
      </c>
      <c r="D107" s="218">
        <v>642023</v>
      </c>
      <c r="E107" s="218">
        <v>771490</v>
      </c>
      <c r="F107" s="218">
        <v>923243</v>
      </c>
      <c r="G107" s="21"/>
      <c r="H107" s="18">
        <v>93</v>
      </c>
      <c r="I107" s="221">
        <v>472833</v>
      </c>
      <c r="J107" s="221">
        <v>1007690</v>
      </c>
      <c r="K107" s="221">
        <v>842280</v>
      </c>
      <c r="L107" s="221">
        <v>702644</v>
      </c>
      <c r="M107" s="221">
        <v>842280</v>
      </c>
      <c r="N107" s="221">
        <v>1007690</v>
      </c>
      <c r="O107" s="21"/>
    </row>
    <row r="108" spans="1:15" ht="14.45">
      <c r="A108" s="18">
        <v>94</v>
      </c>
      <c r="B108" s="218">
        <v>687633</v>
      </c>
      <c r="C108" s="218">
        <v>872913</v>
      </c>
      <c r="D108" s="218">
        <v>650203</v>
      </c>
      <c r="E108" s="218">
        <v>781320</v>
      </c>
      <c r="F108" s="218">
        <v>935006</v>
      </c>
      <c r="G108" s="21"/>
      <c r="H108" s="18">
        <v>94</v>
      </c>
      <c r="I108" s="221">
        <v>752879</v>
      </c>
      <c r="J108" s="221">
        <v>1020849</v>
      </c>
      <c r="K108" s="221">
        <v>853279</v>
      </c>
      <c r="L108" s="221">
        <v>711820</v>
      </c>
      <c r="M108" s="221">
        <v>853279</v>
      </c>
      <c r="N108" s="221">
        <v>1020849</v>
      </c>
      <c r="O108" s="21"/>
    </row>
    <row r="109" spans="1:15" ht="14.45">
      <c r="A109" s="18">
        <v>95</v>
      </c>
      <c r="B109" s="218">
        <v>696604</v>
      </c>
      <c r="C109" s="218">
        <v>883896</v>
      </c>
      <c r="D109" s="218">
        <v>658384</v>
      </c>
      <c r="E109" s="218">
        <v>791150</v>
      </c>
      <c r="F109" s="218">
        <v>946770</v>
      </c>
      <c r="G109" s="21"/>
      <c r="H109" s="18">
        <v>95</v>
      </c>
      <c r="I109" s="221">
        <v>762924</v>
      </c>
      <c r="J109" s="221">
        <v>1034009</v>
      </c>
      <c r="K109" s="221">
        <v>864279</v>
      </c>
      <c r="L109" s="221">
        <v>720996</v>
      </c>
      <c r="M109" s="221">
        <v>864279</v>
      </c>
      <c r="N109" s="221">
        <v>1034009</v>
      </c>
      <c r="O109" s="21"/>
    </row>
    <row r="110" spans="1:15" ht="14.45">
      <c r="A110" s="18">
        <v>96</v>
      </c>
      <c r="B110" s="217">
        <v>705575</v>
      </c>
      <c r="C110" s="217">
        <v>894878</v>
      </c>
      <c r="D110" s="217">
        <v>666564</v>
      </c>
      <c r="E110" s="217">
        <v>800980</v>
      </c>
      <c r="F110" s="217">
        <v>958533</v>
      </c>
      <c r="G110" s="21"/>
      <c r="H110" s="18">
        <v>96</v>
      </c>
      <c r="I110" s="221">
        <v>772970</v>
      </c>
      <c r="J110" s="221">
        <v>1047168</v>
      </c>
      <c r="K110" s="221">
        <v>875278</v>
      </c>
      <c r="L110" s="221">
        <v>730172</v>
      </c>
      <c r="M110" s="221">
        <v>875278</v>
      </c>
      <c r="N110" s="221">
        <v>1047168</v>
      </c>
      <c r="O110" s="21"/>
    </row>
  </sheetData>
  <sheetProtection algorithmName="SHA-512" hashValue="qF1rZIp0ToxokXRRHEw2qCDRZF59dGHMUqe6oB7lcNTxJNuDPzftIomeLXUJ9S6OzacVGYr2wP/dRkMcMdeoeg==" saltValue="TGzhDoqLAHD5gww7W23Puw==" spinCount="100000" sheet="1" objects="1" scenarios="1"/>
  <mergeCells count="1">
    <mergeCell ref="E1:E2"/>
  </mergeCells>
  <dataValidations count="1">
    <dataValidation type="list" allowBlank="1" showInputMessage="1" showErrorMessage="1" sqref="C7:C13 J13" xr:uid="{6D72C21E-F4FF-453D-9339-C9F497A1E07F}">
      <formula1>#REF!</formula1>
    </dataValidation>
  </dataValidation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1ae4602-a3e1-45c9-82c8-fafda8421240">
      <Terms xmlns="http://schemas.microsoft.com/office/infopath/2007/PartnerControls"/>
    </lcf76f155ced4ddcb4097134ff3c332f>
    <TaxCatchAll xmlns="8ed70528-6438-478c-96ff-2bc57a9289b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84E0E4EE129F04AB90695447CF5CB02" ma:contentTypeVersion="14" ma:contentTypeDescription="Een nieuw document maken." ma:contentTypeScope="" ma:versionID="c5d5420647faa9fd21fcbe20ca442d67">
  <xsd:schema xmlns:xsd="http://www.w3.org/2001/XMLSchema" xmlns:xs="http://www.w3.org/2001/XMLSchema" xmlns:p="http://schemas.microsoft.com/office/2006/metadata/properties" xmlns:ns2="31ae4602-a3e1-45c9-82c8-fafda8421240" xmlns:ns3="8ed70528-6438-478c-96ff-2bc57a9289b5" targetNamespace="http://schemas.microsoft.com/office/2006/metadata/properties" ma:root="true" ma:fieldsID="2f9adb861eb411ac05f6870ff6fdb351" ns2:_="" ns3:_="">
    <xsd:import namespace="31ae4602-a3e1-45c9-82c8-fafda8421240"/>
    <xsd:import namespace="8ed70528-6438-478c-96ff-2bc57a9289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ae4602-a3e1-45c9-82c8-fafda84212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5271f3b4-d933-4f05-abff-fd45f1bae0a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ed70528-6438-478c-96ff-2bc57a9289b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bbfba79-faa9-46a3-baa5-ef8373eb4327}" ma:internalName="TaxCatchAll" ma:showField="CatchAllData" ma:web="8ed70528-6438-478c-96ff-2bc57a9289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1B73D3-00DA-42D6-ADD7-4155ED969FFA}"/>
</file>

<file path=customXml/itemProps2.xml><?xml version="1.0" encoding="utf-8"?>
<ds:datastoreItem xmlns:ds="http://schemas.openxmlformats.org/officeDocument/2006/customXml" ds:itemID="{4F924D11-B0A9-4DA0-A594-8C0904043C0C}"/>
</file>

<file path=customXml/itemProps3.xml><?xml version="1.0" encoding="utf-8"?>
<ds:datastoreItem xmlns:ds="http://schemas.openxmlformats.org/officeDocument/2006/customXml" ds:itemID="{9F25B5C2-B591-4B78-9080-ED6373743E7D}"/>
</file>

<file path=docProps/app.xml><?xml version="1.0" encoding="utf-8"?>
<Properties xmlns="http://schemas.openxmlformats.org/officeDocument/2006/extended-properties" xmlns:vt="http://schemas.openxmlformats.org/officeDocument/2006/docPropsVTypes">
  <Application>Microsoft Excel Online</Application>
  <Manager/>
  <Company>AMC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Barbara van Veen</dc:creator>
  <cp:keywords/>
  <dc:description/>
  <cp:lastModifiedBy>Barbara van Veen</cp:lastModifiedBy>
  <cp:revision>1</cp:revision>
  <dcterms:created xsi:type="dcterms:W3CDTF">2022-07-21T09:21:30Z</dcterms:created>
  <dcterms:modified xsi:type="dcterms:W3CDTF">2025-08-12T14:37:46Z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0x010100184E0E4EE129F04AB90695447CF5CB02</vt:lpwstr>
  </property>
  <property fmtid="{D5CDD505-2E9C-101B-9397-08002B2CF9AE}" pid="3" name="MediaServiceImageTags">
    <vt:lpwstr/>
  </property>
</Properties>
</file>